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9720" windowHeight="6945" activeTab="0"/>
  </bookViews>
  <sheets>
    <sheet name="Ivtas" sheetId="1" r:id="rId1"/>
    <sheet name="GVTAS" sheetId="2" r:id="rId2"/>
  </sheets>
  <definedNames>
    <definedName name="_xlnm.Print_Titles" localSheetId="1">'GVTAS'!$1:$7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<sst xmlns="http://schemas.openxmlformats.org/spreadsheetml/2006/main" count="896" uniqueCount="744">
  <si>
    <t>PRESUPUESTO Y EJECUCION DE EGRESOS 1991-1995</t>
  </si>
  <si>
    <t>MILES DE PESOS CORRIENTES</t>
  </si>
  <si>
    <t>PRESUPUESTO</t>
  </si>
  <si>
    <t>CODIGO</t>
  </si>
  <si>
    <t>CUENTA</t>
  </si>
  <si>
    <t>DEFINITIVO</t>
  </si>
  <si>
    <t>EJECUCION</t>
  </si>
  <si>
    <t>EJEC.</t>
  </si>
  <si>
    <t>31</t>
  </si>
  <si>
    <t>GASTOS DE FUNCIONAMIENTO</t>
  </si>
  <si>
    <t>311</t>
  </si>
  <si>
    <t>ADMINISTRATIVOS</t>
  </si>
  <si>
    <t>31101</t>
  </si>
  <si>
    <t>SERVICIOS PERSONALES</t>
  </si>
  <si>
    <t>3110101</t>
  </si>
  <si>
    <t>Sueldos Personal de Nómina</t>
  </si>
  <si>
    <t>3110102</t>
  </si>
  <si>
    <t>Personal Supernumerario</t>
  </si>
  <si>
    <t>3110103</t>
  </si>
  <si>
    <t>Jornales</t>
  </si>
  <si>
    <t>3110104</t>
  </si>
  <si>
    <t>Gastos de Representación</t>
  </si>
  <si>
    <t>3110105</t>
  </si>
  <si>
    <t>H.Ext.,Dom.,Fest.,Rec.Noct.</t>
  </si>
  <si>
    <t>3110106</t>
  </si>
  <si>
    <t>Subsidio del Transporte</t>
  </si>
  <si>
    <t>3110107</t>
  </si>
  <si>
    <t>Subsidio de Alimentación</t>
  </si>
  <si>
    <t>3110108</t>
  </si>
  <si>
    <t>Bonificaciones</t>
  </si>
  <si>
    <t>3110109</t>
  </si>
  <si>
    <t>Honorarios</t>
  </si>
  <si>
    <t>311010901</t>
  </si>
  <si>
    <t>Honorarios Entidad</t>
  </si>
  <si>
    <t>311010902</t>
  </si>
  <si>
    <t>Honorarios Concejales</t>
  </si>
  <si>
    <t>3110110</t>
  </si>
  <si>
    <t>Remuneración Servicios Técnicos</t>
  </si>
  <si>
    <t>Prima Semestral</t>
  </si>
  <si>
    <t>3110112</t>
  </si>
  <si>
    <t>Prima de Navidad</t>
  </si>
  <si>
    <t>3110113</t>
  </si>
  <si>
    <t>Prima de Vacaciones</t>
  </si>
  <si>
    <t>3110114</t>
  </si>
  <si>
    <t>Prima Técnica</t>
  </si>
  <si>
    <t>3110115</t>
  </si>
  <si>
    <t>Prima de Antigüedad</t>
  </si>
  <si>
    <t>3110116</t>
  </si>
  <si>
    <t>Prima Secretarial</t>
  </si>
  <si>
    <t>3110117</t>
  </si>
  <si>
    <t>Prima de Riesgo</t>
  </si>
  <si>
    <t>3110118</t>
  </si>
  <si>
    <t>Prima Técnica de Antigüedad</t>
  </si>
  <si>
    <t>3110119</t>
  </si>
  <si>
    <t>Otras Primas y Bonificaciones</t>
  </si>
  <si>
    <t>311011901</t>
  </si>
  <si>
    <t>Ordinarias</t>
  </si>
  <si>
    <t>311011902</t>
  </si>
  <si>
    <t>Gastos Funerarios</t>
  </si>
  <si>
    <t>311011903</t>
  </si>
  <si>
    <t>Bonificación Escolar</t>
  </si>
  <si>
    <t>311011904</t>
  </si>
  <si>
    <t>Becas a Empleados</t>
  </si>
  <si>
    <t>311011905</t>
  </si>
  <si>
    <t>Prima Semana Santa</t>
  </si>
  <si>
    <t>311011906</t>
  </si>
  <si>
    <t>Casa Cárcel Conductor</t>
  </si>
  <si>
    <t>311011907</t>
  </si>
  <si>
    <t>Prima de Servicios</t>
  </si>
  <si>
    <t>3110120</t>
  </si>
  <si>
    <t>Vacaciones en Dinero</t>
  </si>
  <si>
    <t>3110121</t>
  </si>
  <si>
    <t>Quinquenios</t>
  </si>
  <si>
    <t>3110122</t>
  </si>
  <si>
    <t>Indemnizaciones Laborales</t>
  </si>
  <si>
    <t>311012201</t>
  </si>
  <si>
    <t>Indemnizaciones Laborales Entidad</t>
  </si>
  <si>
    <t>311012202</t>
  </si>
  <si>
    <t>Indemnizaciones Maestros FER</t>
  </si>
  <si>
    <t>311012203</t>
  </si>
  <si>
    <t>Embargos Judiciales Laborales</t>
  </si>
  <si>
    <t>3110123</t>
  </si>
  <si>
    <t>Partida Incremento Salarial</t>
  </si>
  <si>
    <t>3110124</t>
  </si>
  <si>
    <t>Convenciones Colectivas o Convenios</t>
  </si>
  <si>
    <t>311012401</t>
  </si>
  <si>
    <t>Personal Administrativo</t>
  </si>
  <si>
    <t>311012402</t>
  </si>
  <si>
    <t>Jornal</t>
  </si>
  <si>
    <t>3110126</t>
  </si>
  <si>
    <t>Programas y Convenios Instituc.</t>
  </si>
  <si>
    <t>311012601</t>
  </si>
  <si>
    <t>Bomberos</t>
  </si>
  <si>
    <t>311012699</t>
  </si>
  <si>
    <t>Otros Prog. y Convenios Institucional.</t>
  </si>
  <si>
    <t>3110129</t>
  </si>
  <si>
    <t>Otros Gastos de Personal</t>
  </si>
  <si>
    <t>311012901</t>
  </si>
  <si>
    <t>Otros Gastos</t>
  </si>
  <si>
    <t>311012902</t>
  </si>
  <si>
    <t>Subsidio Familiar</t>
  </si>
  <si>
    <t>311012903</t>
  </si>
  <si>
    <t>Fondo de Prestaciones Sociales</t>
  </si>
  <si>
    <t>31102</t>
  </si>
  <si>
    <t>GASTOS GENERALES</t>
  </si>
  <si>
    <t>3110201</t>
  </si>
  <si>
    <t>Arrendamientos</t>
  </si>
  <si>
    <t>3110202</t>
  </si>
  <si>
    <t>Dotación</t>
  </si>
  <si>
    <t>311020201</t>
  </si>
  <si>
    <t>Vigencia Actual</t>
  </si>
  <si>
    <t>311020202</t>
  </si>
  <si>
    <t>Deuda Años Anteriores</t>
  </si>
  <si>
    <t>3110203</t>
  </si>
  <si>
    <t>Gastos de Computador</t>
  </si>
  <si>
    <t>3110204</t>
  </si>
  <si>
    <t>Viáticos y Gastos de Viaje</t>
  </si>
  <si>
    <t>3110205</t>
  </si>
  <si>
    <t>Gastos de Transporte y Comunicación</t>
  </si>
  <si>
    <t>3110206</t>
  </si>
  <si>
    <t>Impresos y Publicaciones</t>
  </si>
  <si>
    <t>3110207</t>
  </si>
  <si>
    <t>Sentencias Judiciales</t>
  </si>
  <si>
    <t>3110208</t>
  </si>
  <si>
    <t>Mantenimiento y Reparaciones</t>
  </si>
  <si>
    <t>311020801</t>
  </si>
  <si>
    <t>Mantenimiento Entidad</t>
  </si>
  <si>
    <t>311020802</t>
  </si>
  <si>
    <t>Mantenimiento C.A.D.</t>
  </si>
  <si>
    <t>3110209</t>
  </si>
  <si>
    <t>Combustibles Lubricantes y Llantas</t>
  </si>
  <si>
    <t>3110210</t>
  </si>
  <si>
    <t>Materiales y Suministros</t>
  </si>
  <si>
    <t>3110211</t>
  </si>
  <si>
    <t>Seguros</t>
  </si>
  <si>
    <t>311021101</t>
  </si>
  <si>
    <t>Seguros Entidad</t>
  </si>
  <si>
    <t>311021102</t>
  </si>
  <si>
    <t>Seguro de Vida Concejales</t>
  </si>
  <si>
    <t>311021103</t>
  </si>
  <si>
    <t>Seguro de Salud Concejales</t>
  </si>
  <si>
    <t>3110212</t>
  </si>
  <si>
    <t>Suministro de Alimentos</t>
  </si>
  <si>
    <t>3110213</t>
  </si>
  <si>
    <t>Servicios Públicos</t>
  </si>
  <si>
    <t>3110214</t>
  </si>
  <si>
    <t>Capacitación</t>
  </si>
  <si>
    <t>3110215</t>
  </si>
  <si>
    <t>Bienestar</t>
  </si>
  <si>
    <t>3110216</t>
  </si>
  <si>
    <t>Promoción Institucional</t>
  </si>
  <si>
    <t>3110217</t>
  </si>
  <si>
    <t>Impuestos, Tasas y Multas</t>
  </si>
  <si>
    <t>3110218</t>
  </si>
  <si>
    <t>Intereses y Comisiones</t>
  </si>
  <si>
    <t>3110219</t>
  </si>
  <si>
    <t>Salud Ocupacional</t>
  </si>
  <si>
    <t>3110220</t>
  </si>
  <si>
    <t>Vigilancia</t>
  </si>
  <si>
    <t>3110221</t>
  </si>
  <si>
    <t>Programas y Convenios Institucionales</t>
  </si>
  <si>
    <t>311022101</t>
  </si>
  <si>
    <t>311022102</t>
  </si>
  <si>
    <t>C. A.D.E.</t>
  </si>
  <si>
    <t>311022103</t>
  </si>
  <si>
    <t>Gastos Administración E.D.T.U.</t>
  </si>
  <si>
    <t>311022104</t>
  </si>
  <si>
    <t>Programa de Cobro</t>
  </si>
  <si>
    <t>311022105</t>
  </si>
  <si>
    <t>Tarjeta prof, Licen Secret y Expe. Títulos</t>
  </si>
  <si>
    <t>311022199</t>
  </si>
  <si>
    <t>Otros Programas y Convenios</t>
  </si>
  <si>
    <t>3110229</t>
  </si>
  <si>
    <t>Otros Gastos Generales</t>
  </si>
  <si>
    <t>31103</t>
  </si>
  <si>
    <t>APORTES PATRONALES</t>
  </si>
  <si>
    <t>3110301</t>
  </si>
  <si>
    <t>Caja de Compensación</t>
  </si>
  <si>
    <t>3110302</t>
  </si>
  <si>
    <t>Cesantías</t>
  </si>
  <si>
    <t>311030201</t>
  </si>
  <si>
    <t>De la Vigencia</t>
  </si>
  <si>
    <t>311030202</t>
  </si>
  <si>
    <t>311030203</t>
  </si>
  <si>
    <t>Comisiones y Otros</t>
  </si>
  <si>
    <t>3110303</t>
  </si>
  <si>
    <t>ESAP</t>
  </si>
  <si>
    <t>3110304</t>
  </si>
  <si>
    <t>Pensiones y Seguridad Social</t>
  </si>
  <si>
    <t>311030401</t>
  </si>
  <si>
    <t>Pensiones</t>
  </si>
  <si>
    <t>311030402</t>
  </si>
  <si>
    <t>Salud</t>
  </si>
  <si>
    <t>31103040201</t>
  </si>
  <si>
    <t>Transf. Plan Oblig.Salud Costos Variables</t>
  </si>
  <si>
    <t>31103040202</t>
  </si>
  <si>
    <t>Transf. Cta. de Compensación en Salud</t>
  </si>
  <si>
    <t>31103040203</t>
  </si>
  <si>
    <t>Transf. Planes Complem. en Salud</t>
  </si>
  <si>
    <t>31103040204</t>
  </si>
  <si>
    <t>Fomento Salud y Prevenc.de Enfer.</t>
  </si>
  <si>
    <t>31103040205</t>
  </si>
  <si>
    <t>Aportes Subcta. Solidadridad en Salud</t>
  </si>
  <si>
    <t>31103040206</t>
  </si>
  <si>
    <t>Mesada Pension. Fondos Territoriales</t>
  </si>
  <si>
    <t>31103040207</t>
  </si>
  <si>
    <t>Riesgos Profesionales</t>
  </si>
  <si>
    <t>31103040208</t>
  </si>
  <si>
    <t>Bonificacion Plan Pensión</t>
  </si>
  <si>
    <t>31103040209</t>
  </si>
  <si>
    <t>311030403</t>
  </si>
  <si>
    <t>Contribuciones Especiales (CRT)</t>
  </si>
  <si>
    <t>311030404</t>
  </si>
  <si>
    <t>Aportes Patronales ISS</t>
  </si>
  <si>
    <t>311030499</t>
  </si>
  <si>
    <t>Otros Gastos.de Pens. y Seguri. Social</t>
  </si>
  <si>
    <t>3110305</t>
  </si>
  <si>
    <t>ICBF</t>
  </si>
  <si>
    <t>3110306</t>
  </si>
  <si>
    <t>SENA</t>
  </si>
  <si>
    <t>3110307</t>
  </si>
  <si>
    <t>Incremento Salarial-Aportes</t>
  </si>
  <si>
    <t>3110399</t>
  </si>
  <si>
    <t>Otros Aportes Patronales</t>
  </si>
  <si>
    <t>312</t>
  </si>
  <si>
    <t>OPERATIVOS</t>
  </si>
  <si>
    <t>31201</t>
  </si>
  <si>
    <t>3120101</t>
  </si>
  <si>
    <t>3120102</t>
  </si>
  <si>
    <t>3120103</t>
  </si>
  <si>
    <t>3120104</t>
  </si>
  <si>
    <t>3120105</t>
  </si>
  <si>
    <t xml:space="preserve">H. Extras, Domin., Fest.,Rec. Noct., </t>
  </si>
  <si>
    <t>3120106</t>
  </si>
  <si>
    <t>3120107</t>
  </si>
  <si>
    <t>3120108</t>
  </si>
  <si>
    <t>3120109</t>
  </si>
  <si>
    <t>3120110</t>
  </si>
  <si>
    <t>3120111</t>
  </si>
  <si>
    <t>3120112</t>
  </si>
  <si>
    <t>3120113</t>
  </si>
  <si>
    <t>3120114</t>
  </si>
  <si>
    <t>3120115</t>
  </si>
  <si>
    <t>3120116</t>
  </si>
  <si>
    <t>3120117</t>
  </si>
  <si>
    <t>3120118</t>
  </si>
  <si>
    <t>3120119</t>
  </si>
  <si>
    <t>3120120</t>
  </si>
  <si>
    <t>Vacaciones en dinero</t>
  </si>
  <si>
    <t>3120121</t>
  </si>
  <si>
    <t>3120122</t>
  </si>
  <si>
    <t>3120123</t>
  </si>
  <si>
    <t>3120124</t>
  </si>
  <si>
    <t>312012401</t>
  </si>
  <si>
    <t>Personal Operativo</t>
  </si>
  <si>
    <t>312012402</t>
  </si>
  <si>
    <t>3120126</t>
  </si>
  <si>
    <t>312012601</t>
  </si>
  <si>
    <t>3120199</t>
  </si>
  <si>
    <t>31202</t>
  </si>
  <si>
    <t>3120201</t>
  </si>
  <si>
    <t>3120202</t>
  </si>
  <si>
    <t>312020201</t>
  </si>
  <si>
    <t>312020202</t>
  </si>
  <si>
    <t>3120203</t>
  </si>
  <si>
    <t>3120204</t>
  </si>
  <si>
    <t>3120205</t>
  </si>
  <si>
    <t>3120206</t>
  </si>
  <si>
    <t>3120207</t>
  </si>
  <si>
    <t>3120208</t>
  </si>
  <si>
    <t>3120209</t>
  </si>
  <si>
    <t>3120210</t>
  </si>
  <si>
    <t>3120211</t>
  </si>
  <si>
    <t>3120212</t>
  </si>
  <si>
    <t>3120213</t>
  </si>
  <si>
    <t>3120214</t>
  </si>
  <si>
    <t>3120215</t>
  </si>
  <si>
    <t>3120216</t>
  </si>
  <si>
    <t>3120217</t>
  </si>
  <si>
    <t>3120218</t>
  </si>
  <si>
    <t>3120219</t>
  </si>
  <si>
    <t>3120220</t>
  </si>
  <si>
    <t>3120221</t>
  </si>
  <si>
    <t>3120222</t>
  </si>
  <si>
    <t>Compras E. Peajes y Comercialización</t>
  </si>
  <si>
    <t>3120223</t>
  </si>
  <si>
    <t>Plan de Premios</t>
  </si>
  <si>
    <t>3120224</t>
  </si>
  <si>
    <t>Diferencia Precio Público-Vendedor</t>
  </si>
  <si>
    <t>3120299</t>
  </si>
  <si>
    <t>31203</t>
  </si>
  <si>
    <t>3120301</t>
  </si>
  <si>
    <t>3120302</t>
  </si>
  <si>
    <t>312030201</t>
  </si>
  <si>
    <t>312030202</t>
  </si>
  <si>
    <t>312030203</t>
  </si>
  <si>
    <t>3120303</t>
  </si>
  <si>
    <t>3120304</t>
  </si>
  <si>
    <t>312030401</t>
  </si>
  <si>
    <t>312030402</t>
  </si>
  <si>
    <t>312030403</t>
  </si>
  <si>
    <t>312030404</t>
  </si>
  <si>
    <t>312030499</t>
  </si>
  <si>
    <t>Otros Gastos de Pens. y Seguri.Soc.</t>
  </si>
  <si>
    <t>3120305</t>
  </si>
  <si>
    <t>3120306</t>
  </si>
  <si>
    <t>3120307</t>
  </si>
  <si>
    <t>3120399</t>
  </si>
  <si>
    <t>313</t>
  </si>
  <si>
    <t>TRANSFER. PARA FUNCIONAM.</t>
  </si>
  <si>
    <t>31301</t>
  </si>
  <si>
    <t>Fopae</t>
  </si>
  <si>
    <t>31302</t>
  </si>
  <si>
    <t>Convenio Especial Naciones Unidas</t>
  </si>
  <si>
    <t>31303</t>
  </si>
  <si>
    <t>Fondo de Vigilancia y Seguridad</t>
  </si>
  <si>
    <t>3130301</t>
  </si>
  <si>
    <t>Aporte Ordinario</t>
  </si>
  <si>
    <t>3130302</t>
  </si>
  <si>
    <t>Servicio de la Deuda</t>
  </si>
  <si>
    <t>31304</t>
  </si>
  <si>
    <t>Fondo Rotatorio de Ventas Populares</t>
  </si>
  <si>
    <t>31305</t>
  </si>
  <si>
    <t>Min. de Defensa - Policía Metrópoli.</t>
  </si>
  <si>
    <t>31306</t>
  </si>
  <si>
    <t>Gastos Electorales Distritales</t>
  </si>
  <si>
    <t>31307</t>
  </si>
  <si>
    <t>Regist. Nal-Regist. Distr.</t>
  </si>
  <si>
    <t>31308</t>
  </si>
  <si>
    <t>Contraloría Distrital</t>
  </si>
  <si>
    <t>31309</t>
  </si>
  <si>
    <t>Caja de la Vivienda Popular</t>
  </si>
  <si>
    <t>31310</t>
  </si>
  <si>
    <t>Caja de Previsión Social Distrital</t>
  </si>
  <si>
    <t>31311</t>
  </si>
  <si>
    <t>Corporación La Candelaria</t>
  </si>
  <si>
    <t>31312</t>
  </si>
  <si>
    <t>Servicios Complementarios de Salud</t>
  </si>
  <si>
    <t>31313</t>
  </si>
  <si>
    <t>Fondo de Pasivos - Entid. en Liquidac.</t>
  </si>
  <si>
    <t>31314</t>
  </si>
  <si>
    <t>IDIPRON</t>
  </si>
  <si>
    <t>31315</t>
  </si>
  <si>
    <t>Fondo Compensación Distrital</t>
  </si>
  <si>
    <t>31316</t>
  </si>
  <si>
    <t>Fundación Gilberto Alzate Avendaño</t>
  </si>
  <si>
    <t>3131601</t>
  </si>
  <si>
    <t>3131602</t>
  </si>
  <si>
    <t>31317</t>
  </si>
  <si>
    <t>Instituto de Desarrollo Urbano</t>
  </si>
  <si>
    <t>3131701</t>
  </si>
  <si>
    <t>3131702</t>
  </si>
  <si>
    <t>31318</t>
  </si>
  <si>
    <t>Instituto Distrital de Cultura y Turismo</t>
  </si>
  <si>
    <t>31319</t>
  </si>
  <si>
    <t>Orquesta Filarmónica de Bogotá</t>
  </si>
  <si>
    <t>31320</t>
  </si>
  <si>
    <t>Fondo Pasivos EDIS</t>
  </si>
  <si>
    <t>31321</t>
  </si>
  <si>
    <t>Fondo de Retiro Compensado</t>
  </si>
  <si>
    <t>31322</t>
  </si>
  <si>
    <t>Fondo Rot. del Concejo de Santafé</t>
  </si>
  <si>
    <t>31323</t>
  </si>
  <si>
    <t>Universidad Dtal. Fco. José de Caldas</t>
  </si>
  <si>
    <t>3132301</t>
  </si>
  <si>
    <t>3132302</t>
  </si>
  <si>
    <t>31324</t>
  </si>
  <si>
    <t>Fondo Financiero Distrital de Salud</t>
  </si>
  <si>
    <t>3132401</t>
  </si>
  <si>
    <t>3132402</t>
  </si>
  <si>
    <t>31325</t>
  </si>
  <si>
    <t>Jardín Botánico José Celestino Mutis</t>
  </si>
  <si>
    <t>31326</t>
  </si>
  <si>
    <t>Servicios Médicos Concejales EPS</t>
  </si>
  <si>
    <t>31327</t>
  </si>
  <si>
    <t>Fondo de Pasivos Laborales EDTU</t>
  </si>
  <si>
    <t>31328</t>
  </si>
  <si>
    <t>Fondo Rotatorio de Bienestar Social</t>
  </si>
  <si>
    <t>31329</t>
  </si>
  <si>
    <t>Fondo de Pensiones Públicas</t>
  </si>
  <si>
    <t>31330</t>
  </si>
  <si>
    <t>I.D.E.P.</t>
  </si>
  <si>
    <t>31331</t>
  </si>
  <si>
    <t>Reintegro Plan Maestro EAAB</t>
  </si>
  <si>
    <t>31332</t>
  </si>
  <si>
    <t>Tribunales de Etica</t>
  </si>
  <si>
    <t>31333</t>
  </si>
  <si>
    <t>Hospitales Adscritos</t>
  </si>
  <si>
    <t>31334</t>
  </si>
  <si>
    <t>Entidades de Regulación y Vigilancia</t>
  </si>
  <si>
    <t>31335</t>
  </si>
  <si>
    <t>FONDATT</t>
  </si>
  <si>
    <t>31336</t>
  </si>
  <si>
    <t>Servicio de Alumbrado Público</t>
  </si>
  <si>
    <t>31337</t>
  </si>
  <si>
    <t>Gastos Adtivos. Fondo Pens. Públicas</t>
  </si>
  <si>
    <t>31399</t>
  </si>
  <si>
    <t>Otras</t>
  </si>
  <si>
    <t>314</t>
  </si>
  <si>
    <t>DEFICIT COMPROM.VIGEN. ANTERI.</t>
  </si>
  <si>
    <t>315</t>
  </si>
  <si>
    <t>COMPROMISOS VIGENCIA ANTERIOR</t>
  </si>
  <si>
    <t>316</t>
  </si>
  <si>
    <t>PASIVOS EXIGIBLES</t>
  </si>
  <si>
    <t>32</t>
  </si>
  <si>
    <t>SERVICIO DE LA DEUDA</t>
  </si>
  <si>
    <t>321</t>
  </si>
  <si>
    <t>INTERNA</t>
  </si>
  <si>
    <t>32101</t>
  </si>
  <si>
    <t>Capital</t>
  </si>
  <si>
    <t>32102</t>
  </si>
  <si>
    <t>Intereses</t>
  </si>
  <si>
    <t>32103</t>
  </si>
  <si>
    <t>32104</t>
  </si>
  <si>
    <t>Imprevistos</t>
  </si>
  <si>
    <t>322</t>
  </si>
  <si>
    <t>EXTERNA</t>
  </si>
  <si>
    <t>32201</t>
  </si>
  <si>
    <t>32202</t>
  </si>
  <si>
    <t>32203</t>
  </si>
  <si>
    <t xml:space="preserve">Comisiones </t>
  </si>
  <si>
    <t>32204</t>
  </si>
  <si>
    <t>323</t>
  </si>
  <si>
    <t>COMPROM. VIGENCIA ANTERIOR</t>
  </si>
  <si>
    <t>324</t>
  </si>
  <si>
    <t>325</t>
  </si>
  <si>
    <t>33</t>
  </si>
  <si>
    <t>INVERSION</t>
  </si>
  <si>
    <t>331</t>
  </si>
  <si>
    <t xml:space="preserve">DIRECTA </t>
  </si>
  <si>
    <t>3311</t>
  </si>
  <si>
    <t>Fisica</t>
  </si>
  <si>
    <t>3312</t>
  </si>
  <si>
    <t>Social</t>
  </si>
  <si>
    <t>332</t>
  </si>
  <si>
    <t>TRANSFERENCIAS PARA INVERSION</t>
  </si>
  <si>
    <t>33201</t>
  </si>
  <si>
    <t>33202</t>
  </si>
  <si>
    <t>33203</t>
  </si>
  <si>
    <t>33204</t>
  </si>
  <si>
    <t>3320401</t>
  </si>
  <si>
    <t>3320402</t>
  </si>
  <si>
    <t>33205</t>
  </si>
  <si>
    <t>Corporación la Candelaria</t>
  </si>
  <si>
    <t>33206</t>
  </si>
  <si>
    <t>Corporación Autónoma Regional CAR</t>
  </si>
  <si>
    <t>33207</t>
  </si>
  <si>
    <t>E.A.A.B.</t>
  </si>
  <si>
    <t>3320701</t>
  </si>
  <si>
    <t>Santafé I</t>
  </si>
  <si>
    <t>33208</t>
  </si>
  <si>
    <t>Fondo de Subsidio de Serv. Públicos</t>
  </si>
  <si>
    <t>33209</t>
  </si>
  <si>
    <t>33210</t>
  </si>
  <si>
    <t>33211</t>
  </si>
  <si>
    <t>Instituto Para la RecreA. y el Deporte</t>
  </si>
  <si>
    <t>33212</t>
  </si>
  <si>
    <t>33213</t>
  </si>
  <si>
    <t>33216</t>
  </si>
  <si>
    <t>Universidad Dtal Fco. José de Caldas</t>
  </si>
  <si>
    <t>33220</t>
  </si>
  <si>
    <t>33322</t>
  </si>
  <si>
    <t>33223</t>
  </si>
  <si>
    <t>33225</t>
  </si>
  <si>
    <t>33226</t>
  </si>
  <si>
    <t>33227</t>
  </si>
  <si>
    <t>FONDATT- Der. de Semaforización</t>
  </si>
  <si>
    <t>33228</t>
  </si>
  <si>
    <t>33230</t>
  </si>
  <si>
    <t>33232</t>
  </si>
  <si>
    <t>IDEP</t>
  </si>
  <si>
    <t>33233</t>
  </si>
  <si>
    <t>Plan de Gestión Ambiental</t>
  </si>
  <si>
    <t>33234</t>
  </si>
  <si>
    <t>Prestamos de Vivienda</t>
  </si>
  <si>
    <t>33235</t>
  </si>
  <si>
    <t xml:space="preserve">Fondo Préstamos Empleados </t>
  </si>
  <si>
    <t>33237</t>
  </si>
  <si>
    <t>ETB Semaforización (FONDATT)</t>
  </si>
  <si>
    <t>33239</t>
  </si>
  <si>
    <t>Secretaría de Obras (IDU)</t>
  </si>
  <si>
    <t>33240</t>
  </si>
  <si>
    <t>Zonas Verdes y Estacion. (IDU)</t>
  </si>
  <si>
    <t>33241</t>
  </si>
  <si>
    <t>EAAB Plan de SanEA. Ambiental (FFS)</t>
  </si>
  <si>
    <t>33242</t>
  </si>
  <si>
    <t>Fondo Nal. del Pasivo Prest. de Salud</t>
  </si>
  <si>
    <t>33243</t>
  </si>
  <si>
    <t>Otros Proyectos</t>
  </si>
  <si>
    <t>33244</t>
  </si>
  <si>
    <t>Estudio Estratificación DAPD</t>
  </si>
  <si>
    <t>33245</t>
  </si>
  <si>
    <t>Utilidades Administración Central</t>
  </si>
  <si>
    <t>33247</t>
  </si>
  <si>
    <t>Bienestar del Empleado</t>
  </si>
  <si>
    <t>33248</t>
  </si>
  <si>
    <t>Sistema Unificado de Nomen. Urbana</t>
  </si>
  <si>
    <t>33249</t>
  </si>
  <si>
    <t>Ley 99 de 1993</t>
  </si>
  <si>
    <t>33250</t>
  </si>
  <si>
    <t>Convenio EEB - EAAB</t>
  </si>
  <si>
    <t>33251</t>
  </si>
  <si>
    <t>Canal Regional. TV: Bogotá</t>
  </si>
  <si>
    <t>33252</t>
  </si>
  <si>
    <t>Aportes ISA</t>
  </si>
  <si>
    <t>33253</t>
  </si>
  <si>
    <t>Satélite Andino</t>
  </si>
  <si>
    <t>33254</t>
  </si>
  <si>
    <t>Aportes Fondo de Pensiones</t>
  </si>
  <si>
    <t>33255</t>
  </si>
  <si>
    <t>Fondo de Asistencia Pública</t>
  </si>
  <si>
    <t>33299</t>
  </si>
  <si>
    <t>333</t>
  </si>
  <si>
    <t>334</t>
  </si>
  <si>
    <t>DEFICIT COMPROM.VIGENCIA ANTERI.</t>
  </si>
  <si>
    <t>335</t>
  </si>
  <si>
    <t>3</t>
  </si>
  <si>
    <t>TOTAL EGRESOS</t>
  </si>
  <si>
    <t>PRESUPUESTO Y EJECUCION DE INGRESOS 1991-1995</t>
  </si>
  <si>
    <t>RECAUDO</t>
  </si>
  <si>
    <t>21</t>
  </si>
  <si>
    <t>INGRESOS CORRIENTES</t>
  </si>
  <si>
    <t>211</t>
  </si>
  <si>
    <t>TRIBUTARIOS</t>
  </si>
  <si>
    <t>21101</t>
  </si>
  <si>
    <t>Predial Unificado</t>
  </si>
  <si>
    <t>21102</t>
  </si>
  <si>
    <t>Industria, Comercio y Avisos</t>
  </si>
  <si>
    <t>21103</t>
  </si>
  <si>
    <t>Azar y Espectáculos Públicos</t>
  </si>
  <si>
    <t>21104</t>
  </si>
  <si>
    <t>Unificado de Vehículos</t>
  </si>
  <si>
    <t>21105</t>
  </si>
  <si>
    <t>Delineación Urbana</t>
  </si>
  <si>
    <t>21106</t>
  </si>
  <si>
    <t>Cigarrillos Extranjeros</t>
  </si>
  <si>
    <t>21107</t>
  </si>
  <si>
    <t>Consumo de Cerveza</t>
  </si>
  <si>
    <t>21108</t>
  </si>
  <si>
    <t>Sobretasa a la Gasolina</t>
  </si>
  <si>
    <t>21109</t>
  </si>
  <si>
    <t>Otros Ingresos Tributarios</t>
  </si>
  <si>
    <t>21110</t>
  </si>
  <si>
    <t>Ingresos en Transito</t>
  </si>
  <si>
    <t>212</t>
  </si>
  <si>
    <t>NO TRIBUTARIOS</t>
  </si>
  <si>
    <t>21201</t>
  </si>
  <si>
    <t>Tasas</t>
  </si>
  <si>
    <t>2120101</t>
  </si>
  <si>
    <t>Residencial</t>
  </si>
  <si>
    <t>2120102</t>
  </si>
  <si>
    <t>Comercial</t>
  </si>
  <si>
    <t>2120103</t>
  </si>
  <si>
    <t>Industrial</t>
  </si>
  <si>
    <t>2120104</t>
  </si>
  <si>
    <t>Oficial</t>
  </si>
  <si>
    <t>2120105</t>
  </si>
  <si>
    <t>Alumbrado Público</t>
  </si>
  <si>
    <t>2120106</t>
  </si>
  <si>
    <t>Bloque a Otras Entidades</t>
  </si>
  <si>
    <t>2120107</t>
  </si>
  <si>
    <t xml:space="preserve">Ventas de Energía EEB Generador </t>
  </si>
  <si>
    <t>2120108</t>
  </si>
  <si>
    <t>Derecho por uso Red de Transmisión</t>
  </si>
  <si>
    <t>2120109</t>
  </si>
  <si>
    <t>Cuotas de Conexión</t>
  </si>
  <si>
    <t>2120110</t>
  </si>
  <si>
    <t>Telefonía Local</t>
  </si>
  <si>
    <t>2120111</t>
  </si>
  <si>
    <t>Servicios Adicionales de Telefonía</t>
  </si>
  <si>
    <t>21202</t>
  </si>
  <si>
    <t>Tarifas</t>
  </si>
  <si>
    <t>21203</t>
  </si>
  <si>
    <t>Multas</t>
  </si>
  <si>
    <t>21204</t>
  </si>
  <si>
    <t>Rentas Contractuales</t>
  </si>
  <si>
    <t>2120401</t>
  </si>
  <si>
    <t>Venta de Servicios</t>
  </si>
  <si>
    <t>2120402</t>
  </si>
  <si>
    <t>Venta de Bienes y Productos</t>
  </si>
  <si>
    <t>2120403</t>
  </si>
  <si>
    <t>Cartera Hipotecaria</t>
  </si>
  <si>
    <t>2120404</t>
  </si>
  <si>
    <t>Concesión</t>
  </si>
  <si>
    <t>2120405</t>
  </si>
  <si>
    <t>Explotación de Bienes</t>
  </si>
  <si>
    <t>2120406</t>
  </si>
  <si>
    <t>2120407</t>
  </si>
  <si>
    <t>Comisión por Convenios</t>
  </si>
  <si>
    <t>2120408</t>
  </si>
  <si>
    <t>Aportes Favidi</t>
  </si>
  <si>
    <t>2120409</t>
  </si>
  <si>
    <t>Aportes Caja de Previsión Social</t>
  </si>
  <si>
    <t>2120410</t>
  </si>
  <si>
    <t>Impuesto a la venta de licores</t>
  </si>
  <si>
    <t>2120411</t>
  </si>
  <si>
    <t>Ingreso juego loterías y apuestas</t>
  </si>
  <si>
    <t>2120412</t>
  </si>
  <si>
    <t>Reintegros</t>
  </si>
  <si>
    <t>2120413</t>
  </si>
  <si>
    <t>Amortización Crédito</t>
  </si>
  <si>
    <t>2120414</t>
  </si>
  <si>
    <t>Cargo Acceso Abonado</t>
  </si>
  <si>
    <t>2120419</t>
  </si>
  <si>
    <t>Otras Rentas Contractuales</t>
  </si>
  <si>
    <t>21205</t>
  </si>
  <si>
    <t>Contribuciones</t>
  </si>
  <si>
    <t>2120501</t>
  </si>
  <si>
    <t>Valorización Local</t>
  </si>
  <si>
    <t>2120502</t>
  </si>
  <si>
    <t>Valorización General</t>
  </si>
  <si>
    <t>2120503</t>
  </si>
  <si>
    <t>Otras Contribuciones</t>
  </si>
  <si>
    <t>21206</t>
  </si>
  <si>
    <t>Participaciones</t>
  </si>
  <si>
    <t>2120601</t>
  </si>
  <si>
    <t>Registro y Anotación</t>
  </si>
  <si>
    <t>2120602</t>
  </si>
  <si>
    <t>Impuesto Global a la Gasolina</t>
  </si>
  <si>
    <t>2120603</t>
  </si>
  <si>
    <t>Consumo de Cigarrillos Nales.</t>
  </si>
  <si>
    <t>2120604</t>
  </si>
  <si>
    <t>Transporte de Gas</t>
  </si>
  <si>
    <t>2120605</t>
  </si>
  <si>
    <t>Explotación de Canteras</t>
  </si>
  <si>
    <t>2120606</t>
  </si>
  <si>
    <t>Jundeportes</t>
  </si>
  <si>
    <t>2120607</t>
  </si>
  <si>
    <t>21207</t>
  </si>
  <si>
    <t>Derechos</t>
  </si>
  <si>
    <t>2120701</t>
  </si>
  <si>
    <t>Derechos de Transito</t>
  </si>
  <si>
    <t>21208</t>
  </si>
  <si>
    <t>Peajes y Concesiones</t>
  </si>
  <si>
    <t>21209</t>
  </si>
  <si>
    <t>Contribuciones por Servicios Adtivos.</t>
  </si>
  <si>
    <t>21210</t>
  </si>
  <si>
    <t>Otros Ingresos no Tributarios</t>
  </si>
  <si>
    <t>2121001</t>
  </si>
  <si>
    <t>Ordinarios</t>
  </si>
  <si>
    <t>2121002</t>
  </si>
  <si>
    <t>Trabajos a Particulares</t>
  </si>
  <si>
    <t>2121003</t>
  </si>
  <si>
    <t>Venta Pliego y Formularios</t>
  </si>
  <si>
    <t>2121004</t>
  </si>
  <si>
    <t>Daños por Terceros</t>
  </si>
  <si>
    <t>2121005</t>
  </si>
  <si>
    <t>Operacionales</t>
  </si>
  <si>
    <t>2121006</t>
  </si>
  <si>
    <t>Cruce de Cuentas</t>
  </si>
  <si>
    <t>2121007</t>
  </si>
  <si>
    <t>Otros Alarmas</t>
  </si>
  <si>
    <t>2121008</t>
  </si>
  <si>
    <t>Calcamonias</t>
  </si>
  <si>
    <t>2121009</t>
  </si>
  <si>
    <t>No Operativos</t>
  </si>
  <si>
    <t>22</t>
  </si>
  <si>
    <t>TRANSFERENCIAS</t>
  </si>
  <si>
    <t>221</t>
  </si>
  <si>
    <t>NACION</t>
  </si>
  <si>
    <t>22101</t>
  </si>
  <si>
    <t>Participación en Ingre. Ctes de Nación</t>
  </si>
  <si>
    <t>22102</t>
  </si>
  <si>
    <t>Situado Fiscal</t>
  </si>
  <si>
    <t>2210201</t>
  </si>
  <si>
    <t>2220202</t>
  </si>
  <si>
    <t>Educación</t>
  </si>
  <si>
    <t>22103</t>
  </si>
  <si>
    <t>Fondo Nacional de Regalías</t>
  </si>
  <si>
    <t>22104</t>
  </si>
  <si>
    <t>Cofinanciación</t>
  </si>
  <si>
    <t>22105</t>
  </si>
  <si>
    <t>Banco de La República</t>
  </si>
  <si>
    <t>22199</t>
  </si>
  <si>
    <t>Otras Transferencias-Nación</t>
  </si>
  <si>
    <t>222</t>
  </si>
  <si>
    <t>DEPARTAMENTO</t>
  </si>
  <si>
    <t>223</t>
  </si>
  <si>
    <t>ENTIDADES DISTRITALES</t>
  </si>
  <si>
    <t>22301</t>
  </si>
  <si>
    <t>Estratificación</t>
  </si>
  <si>
    <t>22302</t>
  </si>
  <si>
    <t>22303</t>
  </si>
  <si>
    <t>Aportes al Fondo  Pensiones Públicas</t>
  </si>
  <si>
    <t>22304</t>
  </si>
  <si>
    <t>EAAB Fondo Ambiental Emp. Contamin.</t>
  </si>
  <si>
    <t>22305</t>
  </si>
  <si>
    <t>Empresa de Teléfonos de Bogotá</t>
  </si>
  <si>
    <t>22306</t>
  </si>
  <si>
    <t>Instituto D. de Cultura y Turismo</t>
  </si>
  <si>
    <t>22307</t>
  </si>
  <si>
    <t>Alcaldía Mayor -SED-</t>
  </si>
  <si>
    <t>22399</t>
  </si>
  <si>
    <t>Otros Aportes Entidades Descentralizad.</t>
  </si>
  <si>
    <t>224</t>
  </si>
  <si>
    <t>ADMINISTRACION CENTRAL</t>
  </si>
  <si>
    <t>22401</t>
  </si>
  <si>
    <t>22402</t>
  </si>
  <si>
    <t>22403</t>
  </si>
  <si>
    <t>Compensación</t>
  </si>
  <si>
    <t>22404</t>
  </si>
  <si>
    <t>Impuesto de Registro</t>
  </si>
  <si>
    <t>22405</t>
  </si>
  <si>
    <t>22406</t>
  </si>
  <si>
    <t>225</t>
  </si>
  <si>
    <t>OTRAS TRANSFERENCIAS</t>
  </si>
  <si>
    <t>23</t>
  </si>
  <si>
    <t>CONTRIBUCIONES PARAFISCALES</t>
  </si>
  <si>
    <t>231</t>
  </si>
  <si>
    <t>Valorización</t>
  </si>
  <si>
    <t>24</t>
  </si>
  <si>
    <t>RECURSOS DE CAPITAL</t>
  </si>
  <si>
    <t>241</t>
  </si>
  <si>
    <t>RECURSOS DEL BALANCE DEL TESORO</t>
  </si>
  <si>
    <t>24101</t>
  </si>
  <si>
    <t>Superávit Fiscal</t>
  </si>
  <si>
    <t>24102</t>
  </si>
  <si>
    <t>Cancelación de Reservas</t>
  </si>
  <si>
    <t>24103</t>
  </si>
  <si>
    <t>Venta de Activos</t>
  </si>
  <si>
    <t>24104</t>
  </si>
  <si>
    <t>Excedentes Financieros</t>
  </si>
  <si>
    <t>24105</t>
  </si>
  <si>
    <t>Recursos Disponibilidad de tesoreria</t>
  </si>
  <si>
    <t>242</t>
  </si>
  <si>
    <t>RECURSOS DEL CREDITO</t>
  </si>
  <si>
    <t>24201</t>
  </si>
  <si>
    <t>Interno</t>
  </si>
  <si>
    <t>24202</t>
  </si>
  <si>
    <t>Externo</t>
  </si>
  <si>
    <t>243</t>
  </si>
  <si>
    <t>RENDIMIENTOS POR OPERAC. FINANCIE</t>
  </si>
  <si>
    <t>244</t>
  </si>
  <si>
    <t>DIFERENCIAL CAMBIARIO</t>
  </si>
  <si>
    <t>245</t>
  </si>
  <si>
    <t>EXCEDEN. FINAN. ESTABLE. PUBLI. EMP.</t>
  </si>
  <si>
    <t>246</t>
  </si>
  <si>
    <t>DONACIONES</t>
  </si>
  <si>
    <t>247</t>
  </si>
  <si>
    <t>OTROS RECURSOS DE CAPITAL</t>
  </si>
  <si>
    <t>2</t>
  </si>
  <si>
    <t>INGRESOS</t>
  </si>
  <si>
    <t>3110011</t>
  </si>
  <si>
    <t>FONDO DE VENTAS POPULARES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</si>
</sst>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1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4" fillId="2" borderId="15" xfId="16" applyNumberFormat="1" applyFont="1" applyFill="1" applyBorder="1" applyAlignment="1">
      <alignment/>
    </xf>
    <xf numFmtId="3" fontId="4" fillId="2" borderId="16" xfId="16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180" fontId="4" fillId="0" borderId="19" xfId="0" applyNumberFormat="1" applyFont="1" applyBorder="1" applyAlignment="1" applyProtection="1">
      <alignment/>
      <protection/>
    </xf>
    <xf numFmtId="180" fontId="5" fillId="0" borderId="19" xfId="0" applyNumberFormat="1" applyFont="1" applyBorder="1" applyAlignment="1" applyProtection="1">
      <alignment/>
      <protection/>
    </xf>
    <xf numFmtId="180" fontId="5" fillId="0" borderId="20" xfId="0" applyNumberFormat="1" applyFont="1" applyBorder="1" applyAlignment="1" applyProtection="1">
      <alignment/>
      <protection/>
    </xf>
    <xf numFmtId="180" fontId="4" fillId="0" borderId="20" xfId="0" applyNumberFormat="1" applyFont="1" applyBorder="1" applyAlignment="1" applyProtection="1">
      <alignment/>
      <protection/>
    </xf>
    <xf numFmtId="180" fontId="4" fillId="0" borderId="19" xfId="0" applyNumberFormat="1" applyFont="1" applyBorder="1" applyAlignment="1" applyProtection="1">
      <alignment/>
      <protection/>
    </xf>
    <xf numFmtId="180" fontId="4" fillId="0" borderId="20" xfId="0" applyNumberFormat="1" applyFont="1" applyBorder="1" applyAlignment="1" applyProtection="1">
      <alignment/>
      <protection/>
    </xf>
    <xf numFmtId="49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3" fontId="4" fillId="0" borderId="23" xfId="0" applyNumberFormat="1" applyFont="1" applyBorder="1" applyAlignment="1">
      <alignment/>
    </xf>
    <xf numFmtId="49" fontId="4" fillId="0" borderId="5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6" xfId="0" applyNumberFormat="1" applyFont="1" applyBorder="1" applyAlignment="1">
      <alignment/>
    </xf>
    <xf numFmtId="49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  <xf numFmtId="3" fontId="4" fillId="0" borderId="26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4" fillId="2" borderId="25" xfId="0" applyFont="1" applyFill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0" fillId="0" borderId="0" xfId="0" applyNumberFormat="1" applyAlignment="1">
      <alignment/>
    </xf>
    <xf numFmtId="3" fontId="5" fillId="0" borderId="6" xfId="0" applyNumberFormat="1" applyFont="1" applyBorder="1" applyAlignment="1" quotePrefix="1">
      <alignment horizontal="right"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29.140625" style="0" customWidth="1"/>
    <col min="3" max="3" width="9.28125" style="0" customWidth="1"/>
    <col min="4" max="4" width="8.28125" style="0" customWidth="1"/>
    <col min="5" max="5" width="9.140625" style="0" customWidth="1"/>
    <col min="6" max="6" width="9.28125" style="0" customWidth="1"/>
    <col min="7" max="7" width="8.28125" style="0" customWidth="1"/>
    <col min="8" max="8" width="6.140625" style="0" customWidth="1"/>
    <col min="9" max="9" width="9.28125" style="0" customWidth="1"/>
    <col min="10" max="10" width="8.28125" style="0" customWidth="1"/>
    <col min="11" max="11" width="5.140625" style="0" customWidth="1"/>
    <col min="12" max="12" width="9.28125" style="0" customWidth="1"/>
    <col min="13" max="13" width="8.28125" style="0" customWidth="1"/>
    <col min="14" max="14" width="10.00390625" style="0" customWidth="1"/>
    <col min="15" max="15" width="9.28125" style="0" customWidth="1"/>
    <col min="16" max="16" width="8.28125" style="0" customWidth="1"/>
    <col min="17" max="17" width="5.140625" style="0" customWidth="1"/>
    <col min="18" max="19" width="9.140625" style="0" hidden="1" customWidth="1"/>
  </cols>
  <sheetData>
    <row r="1" spans="1:17" ht="12.75">
      <c r="A1" s="10" t="s">
        <v>743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2.75">
      <c r="A2" s="10" t="s">
        <v>518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2.75">
      <c r="A3" s="12" t="s">
        <v>1</v>
      </c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3:17" ht="13.5" thickBo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.75">
      <c r="A5" s="3"/>
      <c r="B5" s="4"/>
      <c r="C5" s="7">
        <v>1991</v>
      </c>
      <c r="D5" s="8"/>
      <c r="E5" s="9"/>
      <c r="F5" s="8">
        <v>1992</v>
      </c>
      <c r="G5" s="8"/>
      <c r="H5" s="8"/>
      <c r="I5" s="7">
        <v>1993</v>
      </c>
      <c r="J5" s="8"/>
      <c r="K5" s="9"/>
      <c r="L5" s="8">
        <v>1994</v>
      </c>
      <c r="M5" s="8"/>
      <c r="N5" s="8"/>
      <c r="O5" s="7">
        <v>1995</v>
      </c>
      <c r="P5" s="8"/>
      <c r="Q5" s="9"/>
    </row>
    <row r="6" spans="1:17" ht="12.75">
      <c r="A6" s="5"/>
      <c r="B6" s="2"/>
      <c r="C6" s="7" t="s">
        <v>2</v>
      </c>
      <c r="D6" s="8"/>
      <c r="E6" s="9"/>
      <c r="F6" s="8" t="s">
        <v>2</v>
      </c>
      <c r="G6" s="8"/>
      <c r="H6" s="8"/>
      <c r="I6" s="7" t="s">
        <v>2</v>
      </c>
      <c r="J6" s="8"/>
      <c r="K6" s="9"/>
      <c r="L6" s="8" t="s">
        <v>2</v>
      </c>
      <c r="M6" s="8"/>
      <c r="N6" s="8"/>
      <c r="O6" s="7" t="s">
        <v>2</v>
      </c>
      <c r="P6" s="8"/>
      <c r="Q6" s="9"/>
    </row>
    <row r="7" spans="1:17" ht="13.5" thickBot="1">
      <c r="A7" s="13" t="s">
        <v>3</v>
      </c>
      <c r="B7" s="14" t="s">
        <v>4</v>
      </c>
      <c r="C7" s="15" t="s">
        <v>5</v>
      </c>
      <c r="D7" s="16" t="s">
        <v>519</v>
      </c>
      <c r="E7" s="17" t="s">
        <v>7</v>
      </c>
      <c r="F7" s="16" t="s">
        <v>5</v>
      </c>
      <c r="G7" s="16" t="s">
        <v>519</v>
      </c>
      <c r="H7" s="14" t="s">
        <v>7</v>
      </c>
      <c r="I7" s="15" t="s">
        <v>5</v>
      </c>
      <c r="J7" s="16" t="s">
        <v>519</v>
      </c>
      <c r="K7" s="17" t="s">
        <v>7</v>
      </c>
      <c r="L7" s="16" t="s">
        <v>5</v>
      </c>
      <c r="M7" s="16" t="s">
        <v>519</v>
      </c>
      <c r="N7" s="14" t="s">
        <v>7</v>
      </c>
      <c r="O7" s="15" t="s">
        <v>5</v>
      </c>
      <c r="P7" s="16" t="s">
        <v>519</v>
      </c>
      <c r="Q7" s="17" t="s">
        <v>7</v>
      </c>
    </row>
    <row r="8" spans="1:19" ht="12.75">
      <c r="A8" s="48" t="s">
        <v>520</v>
      </c>
      <c r="B8" s="49" t="s">
        <v>521</v>
      </c>
      <c r="C8" s="32">
        <f>SUM(C9+C20)</f>
        <v>57747</v>
      </c>
      <c r="D8" s="33">
        <f>SUM(D9+D20)</f>
        <v>46616</v>
      </c>
      <c r="E8" s="42">
        <f>IF(OR(D8=0,C8=0),0,D8/C8)*100</f>
        <v>80.72453980293348</v>
      </c>
      <c r="F8" s="32">
        <f>SUM(F9+F20)</f>
        <v>416681</v>
      </c>
      <c r="G8" s="33">
        <f>SUM(G9+G20)</f>
        <v>70888</v>
      </c>
      <c r="H8" s="42">
        <f>IF(OR(G8=0,F8=0),0,G8/F8)*100</f>
        <v>17.012534768803953</v>
      </c>
      <c r="I8" s="32">
        <f>SUM(I9+I20)</f>
        <v>449568</v>
      </c>
      <c r="J8" s="33">
        <f>SUM(J9+J20)</f>
        <v>84336</v>
      </c>
      <c r="K8" s="42">
        <f>IF(OR(J8=0,I8=0),0,J8/I8)*100</f>
        <v>18.7593423019432</v>
      </c>
      <c r="L8" s="32">
        <f>SUM(L9+L20)</f>
        <v>200000</v>
      </c>
      <c r="M8" s="33">
        <f>SUM(M9+M20)</f>
        <v>232830</v>
      </c>
      <c r="N8" s="42">
        <f>IF(OR(M8=0,L8=0),0,M8/L8)*100</f>
        <v>116.415</v>
      </c>
      <c r="O8" s="32">
        <f>SUM(O9+O20)</f>
        <v>389307</v>
      </c>
      <c r="P8" s="33">
        <f>SUM(P9+P20)</f>
        <v>234206</v>
      </c>
      <c r="Q8" s="42">
        <f>IF(OR(P8=0,O8=0),0,P8/O8)*100</f>
        <v>60.15971970706923</v>
      </c>
      <c r="R8" s="63">
        <f>SUM(C8+F8+I8+L8+O8)</f>
        <v>1513303</v>
      </c>
      <c r="S8" s="63">
        <f>SUM(D8+G8+J8+M8+P8)</f>
        <v>668876</v>
      </c>
    </row>
    <row r="9" spans="1:19" ht="12.75" hidden="1">
      <c r="A9" s="51" t="s">
        <v>522</v>
      </c>
      <c r="B9" s="52" t="s">
        <v>523</v>
      </c>
      <c r="C9" s="34">
        <f aca="true" t="shared" si="0" ref="C9:M9">SUM(C10:C19)</f>
        <v>0</v>
      </c>
      <c r="D9" s="35">
        <f t="shared" si="0"/>
        <v>0</v>
      </c>
      <c r="E9" s="42">
        <f aca="true" t="shared" si="1" ref="E9:E24">IF(OR(D9=0,C9=0),0,D9/C9)*100</f>
        <v>0</v>
      </c>
      <c r="F9" s="34">
        <f t="shared" si="0"/>
        <v>0</v>
      </c>
      <c r="G9" s="35">
        <f t="shared" si="0"/>
        <v>0</v>
      </c>
      <c r="H9" s="42">
        <f aca="true" t="shared" si="2" ref="H9:H24">IF(OR(G9=0,F9=0),0,G9/F9)*100</f>
        <v>0</v>
      </c>
      <c r="I9" s="34">
        <f t="shared" si="0"/>
        <v>0</v>
      </c>
      <c r="J9" s="35">
        <f t="shared" si="0"/>
        <v>0</v>
      </c>
      <c r="K9" s="42">
        <f aca="true" t="shared" si="3" ref="K9:K24">IF(OR(J9=0,I9=0),0,J9/I9)*100</f>
        <v>0</v>
      </c>
      <c r="L9" s="34">
        <f t="shared" si="0"/>
        <v>0</v>
      </c>
      <c r="M9" s="35">
        <f t="shared" si="0"/>
        <v>0</v>
      </c>
      <c r="N9" s="42">
        <f aca="true" t="shared" si="4" ref="N9:N24">IF(OR(M9=0,L9=0),0,M9/L9)*100</f>
        <v>0</v>
      </c>
      <c r="O9" s="34">
        <f>SUM(O10:O19)</f>
        <v>0</v>
      </c>
      <c r="P9" s="35">
        <f>SUM(P10:P19)</f>
        <v>0</v>
      </c>
      <c r="Q9" s="42">
        <f aca="true" t="shared" si="5" ref="Q9:Q24">IF(OR(P9=0,O9=0),0,P9/O9)*100</f>
        <v>0</v>
      </c>
      <c r="R9" s="63">
        <f aca="true" t="shared" si="6" ref="R9:S24">SUM(C9+F9+I9+L9+O9)</f>
        <v>0</v>
      </c>
      <c r="S9" s="63">
        <f t="shared" si="6"/>
        <v>0</v>
      </c>
    </row>
    <row r="10" spans="1:19" ht="12.75" hidden="1">
      <c r="A10" s="54" t="s">
        <v>524</v>
      </c>
      <c r="B10" s="31" t="s">
        <v>525</v>
      </c>
      <c r="C10" s="36"/>
      <c r="D10" s="37"/>
      <c r="E10" s="43">
        <f t="shared" si="1"/>
        <v>0</v>
      </c>
      <c r="F10" s="36"/>
      <c r="G10" s="37"/>
      <c r="H10" s="43">
        <f t="shared" si="2"/>
        <v>0</v>
      </c>
      <c r="I10" s="36"/>
      <c r="J10" s="37"/>
      <c r="K10" s="43">
        <f t="shared" si="3"/>
        <v>0</v>
      </c>
      <c r="L10" s="36"/>
      <c r="M10" s="37"/>
      <c r="N10" s="43">
        <f t="shared" si="4"/>
        <v>0</v>
      </c>
      <c r="O10" s="36"/>
      <c r="P10" s="37"/>
      <c r="Q10" s="43">
        <f t="shared" si="5"/>
        <v>0</v>
      </c>
      <c r="R10" s="63">
        <f t="shared" si="6"/>
        <v>0</v>
      </c>
      <c r="S10" s="63">
        <f t="shared" si="6"/>
        <v>0</v>
      </c>
    </row>
    <row r="11" spans="1:19" ht="12.75" hidden="1">
      <c r="A11" s="54" t="s">
        <v>526</v>
      </c>
      <c r="B11" s="31" t="s">
        <v>527</v>
      </c>
      <c r="C11" s="36"/>
      <c r="D11" s="37"/>
      <c r="E11" s="43">
        <f t="shared" si="1"/>
        <v>0</v>
      </c>
      <c r="F11" s="36"/>
      <c r="G11" s="37"/>
      <c r="H11" s="43">
        <f t="shared" si="2"/>
        <v>0</v>
      </c>
      <c r="I11" s="36"/>
      <c r="J11" s="37"/>
      <c r="K11" s="43">
        <f t="shared" si="3"/>
        <v>0</v>
      </c>
      <c r="L11" s="36"/>
      <c r="M11" s="37"/>
      <c r="N11" s="43">
        <f t="shared" si="4"/>
        <v>0</v>
      </c>
      <c r="O11" s="36"/>
      <c r="P11" s="37"/>
      <c r="Q11" s="43">
        <f t="shared" si="5"/>
        <v>0</v>
      </c>
      <c r="R11" s="63">
        <f t="shared" si="6"/>
        <v>0</v>
      </c>
      <c r="S11" s="63">
        <f t="shared" si="6"/>
        <v>0</v>
      </c>
    </row>
    <row r="12" spans="1:19" ht="12.75" hidden="1">
      <c r="A12" s="54" t="s">
        <v>528</v>
      </c>
      <c r="B12" s="31" t="s">
        <v>529</v>
      </c>
      <c r="C12" s="36"/>
      <c r="D12" s="37"/>
      <c r="E12" s="43">
        <f t="shared" si="1"/>
        <v>0</v>
      </c>
      <c r="F12" s="36"/>
      <c r="G12" s="37"/>
      <c r="H12" s="43">
        <f t="shared" si="2"/>
        <v>0</v>
      </c>
      <c r="I12" s="36"/>
      <c r="J12" s="37"/>
      <c r="K12" s="43">
        <f t="shared" si="3"/>
        <v>0</v>
      </c>
      <c r="L12" s="36"/>
      <c r="M12" s="37"/>
      <c r="N12" s="43">
        <f t="shared" si="4"/>
        <v>0</v>
      </c>
      <c r="O12" s="36"/>
      <c r="P12" s="37"/>
      <c r="Q12" s="43">
        <f t="shared" si="5"/>
        <v>0</v>
      </c>
      <c r="R12" s="63">
        <f t="shared" si="6"/>
        <v>0</v>
      </c>
      <c r="S12" s="63">
        <f t="shared" si="6"/>
        <v>0</v>
      </c>
    </row>
    <row r="13" spans="1:19" ht="12.75" hidden="1">
      <c r="A13" s="54" t="s">
        <v>530</v>
      </c>
      <c r="B13" s="31" t="s">
        <v>531</v>
      </c>
      <c r="C13" s="36"/>
      <c r="D13" s="37"/>
      <c r="E13" s="43">
        <f t="shared" si="1"/>
        <v>0</v>
      </c>
      <c r="F13" s="36"/>
      <c r="G13" s="37"/>
      <c r="H13" s="43">
        <f t="shared" si="2"/>
        <v>0</v>
      </c>
      <c r="I13" s="36"/>
      <c r="J13" s="37"/>
      <c r="K13" s="43">
        <f t="shared" si="3"/>
        <v>0</v>
      </c>
      <c r="L13" s="36"/>
      <c r="M13" s="37"/>
      <c r="N13" s="43">
        <f t="shared" si="4"/>
        <v>0</v>
      </c>
      <c r="O13" s="36"/>
      <c r="P13" s="37"/>
      <c r="Q13" s="43">
        <f t="shared" si="5"/>
        <v>0</v>
      </c>
      <c r="R13" s="63">
        <f t="shared" si="6"/>
        <v>0</v>
      </c>
      <c r="S13" s="63">
        <f t="shared" si="6"/>
        <v>0</v>
      </c>
    </row>
    <row r="14" spans="1:19" ht="12.75" hidden="1">
      <c r="A14" s="54" t="s">
        <v>532</v>
      </c>
      <c r="B14" s="31" t="s">
        <v>533</v>
      </c>
      <c r="C14" s="36"/>
      <c r="D14" s="37"/>
      <c r="E14" s="43">
        <f t="shared" si="1"/>
        <v>0</v>
      </c>
      <c r="F14" s="36"/>
      <c r="G14" s="37"/>
      <c r="H14" s="43">
        <f t="shared" si="2"/>
        <v>0</v>
      </c>
      <c r="I14" s="36"/>
      <c r="J14" s="37"/>
      <c r="K14" s="43">
        <f t="shared" si="3"/>
        <v>0</v>
      </c>
      <c r="L14" s="36"/>
      <c r="M14" s="37"/>
      <c r="N14" s="43">
        <f t="shared" si="4"/>
        <v>0</v>
      </c>
      <c r="O14" s="36"/>
      <c r="P14" s="37"/>
      <c r="Q14" s="43">
        <f t="shared" si="5"/>
        <v>0</v>
      </c>
      <c r="R14" s="63">
        <f t="shared" si="6"/>
        <v>0</v>
      </c>
      <c r="S14" s="63">
        <f t="shared" si="6"/>
        <v>0</v>
      </c>
    </row>
    <row r="15" spans="1:19" ht="12.75" hidden="1">
      <c r="A15" s="54" t="s">
        <v>534</v>
      </c>
      <c r="B15" s="31" t="s">
        <v>535</v>
      </c>
      <c r="C15" s="36"/>
      <c r="D15" s="37"/>
      <c r="E15" s="43">
        <f t="shared" si="1"/>
        <v>0</v>
      </c>
      <c r="F15" s="36"/>
      <c r="G15" s="37"/>
      <c r="H15" s="43">
        <f t="shared" si="2"/>
        <v>0</v>
      </c>
      <c r="I15" s="36"/>
      <c r="J15" s="37"/>
      <c r="K15" s="43">
        <f t="shared" si="3"/>
        <v>0</v>
      </c>
      <c r="L15" s="36"/>
      <c r="M15" s="37"/>
      <c r="N15" s="43">
        <f t="shared" si="4"/>
        <v>0</v>
      </c>
      <c r="O15" s="36"/>
      <c r="P15" s="37"/>
      <c r="Q15" s="43">
        <f t="shared" si="5"/>
        <v>0</v>
      </c>
      <c r="R15" s="63">
        <f t="shared" si="6"/>
        <v>0</v>
      </c>
      <c r="S15" s="63">
        <f t="shared" si="6"/>
        <v>0</v>
      </c>
    </row>
    <row r="16" spans="1:19" ht="12.75" hidden="1">
      <c r="A16" s="54" t="s">
        <v>536</v>
      </c>
      <c r="B16" s="31" t="s">
        <v>537</v>
      </c>
      <c r="C16" s="36"/>
      <c r="D16" s="37"/>
      <c r="E16" s="43">
        <f t="shared" si="1"/>
        <v>0</v>
      </c>
      <c r="F16" s="36"/>
      <c r="G16" s="37"/>
      <c r="H16" s="43">
        <f t="shared" si="2"/>
        <v>0</v>
      </c>
      <c r="I16" s="36"/>
      <c r="J16" s="37"/>
      <c r="K16" s="43">
        <f t="shared" si="3"/>
        <v>0</v>
      </c>
      <c r="L16" s="36"/>
      <c r="M16" s="37"/>
      <c r="N16" s="43">
        <f t="shared" si="4"/>
        <v>0</v>
      </c>
      <c r="O16" s="36"/>
      <c r="P16" s="37"/>
      <c r="Q16" s="43">
        <f t="shared" si="5"/>
        <v>0</v>
      </c>
      <c r="R16" s="63">
        <f t="shared" si="6"/>
        <v>0</v>
      </c>
      <c r="S16" s="63">
        <f t="shared" si="6"/>
        <v>0</v>
      </c>
    </row>
    <row r="17" spans="1:19" ht="12.75" hidden="1">
      <c r="A17" s="54" t="s">
        <v>538</v>
      </c>
      <c r="B17" s="31" t="s">
        <v>539</v>
      </c>
      <c r="C17" s="36"/>
      <c r="D17" s="37"/>
      <c r="E17" s="43">
        <f t="shared" si="1"/>
        <v>0</v>
      </c>
      <c r="F17" s="36"/>
      <c r="G17" s="37"/>
      <c r="H17" s="43">
        <f t="shared" si="2"/>
        <v>0</v>
      </c>
      <c r="I17" s="36"/>
      <c r="J17" s="37"/>
      <c r="K17" s="43">
        <f t="shared" si="3"/>
        <v>0</v>
      </c>
      <c r="L17" s="36"/>
      <c r="M17" s="37"/>
      <c r="N17" s="43">
        <f t="shared" si="4"/>
        <v>0</v>
      </c>
      <c r="O17" s="36"/>
      <c r="P17" s="37"/>
      <c r="Q17" s="43">
        <f t="shared" si="5"/>
        <v>0</v>
      </c>
      <c r="R17" s="63">
        <f t="shared" si="6"/>
        <v>0</v>
      </c>
      <c r="S17" s="63">
        <f t="shared" si="6"/>
        <v>0</v>
      </c>
    </row>
    <row r="18" spans="1:19" ht="12.75" hidden="1">
      <c r="A18" s="54" t="s">
        <v>540</v>
      </c>
      <c r="B18" s="31" t="s">
        <v>541</v>
      </c>
      <c r="C18" s="36"/>
      <c r="D18" s="37"/>
      <c r="E18" s="43">
        <f t="shared" si="1"/>
        <v>0</v>
      </c>
      <c r="F18" s="36"/>
      <c r="G18" s="37"/>
      <c r="H18" s="43">
        <f t="shared" si="2"/>
        <v>0</v>
      </c>
      <c r="I18" s="36"/>
      <c r="J18" s="37"/>
      <c r="K18" s="43">
        <f t="shared" si="3"/>
        <v>0</v>
      </c>
      <c r="L18" s="36"/>
      <c r="M18" s="37"/>
      <c r="N18" s="43">
        <f t="shared" si="4"/>
        <v>0</v>
      </c>
      <c r="O18" s="36"/>
      <c r="P18" s="37"/>
      <c r="Q18" s="43">
        <f t="shared" si="5"/>
        <v>0</v>
      </c>
      <c r="R18" s="63">
        <f t="shared" si="6"/>
        <v>0</v>
      </c>
      <c r="S18" s="63">
        <f t="shared" si="6"/>
        <v>0</v>
      </c>
    </row>
    <row r="19" spans="1:19" ht="12.75" hidden="1">
      <c r="A19" s="54" t="s">
        <v>542</v>
      </c>
      <c r="B19" s="31" t="s">
        <v>543</v>
      </c>
      <c r="C19" s="36"/>
      <c r="D19" s="37"/>
      <c r="E19" s="43">
        <f t="shared" si="1"/>
        <v>0</v>
      </c>
      <c r="F19" s="36"/>
      <c r="G19" s="37"/>
      <c r="H19" s="43">
        <f t="shared" si="2"/>
        <v>0</v>
      </c>
      <c r="I19" s="36"/>
      <c r="J19" s="37"/>
      <c r="K19" s="43">
        <f t="shared" si="3"/>
        <v>0</v>
      </c>
      <c r="L19" s="36"/>
      <c r="M19" s="37"/>
      <c r="N19" s="43">
        <f t="shared" si="4"/>
        <v>0</v>
      </c>
      <c r="O19" s="36"/>
      <c r="P19" s="37"/>
      <c r="Q19" s="43">
        <f t="shared" si="5"/>
        <v>0</v>
      </c>
      <c r="R19" s="63">
        <f t="shared" si="6"/>
        <v>0</v>
      </c>
      <c r="S19" s="63">
        <f t="shared" si="6"/>
        <v>0</v>
      </c>
    </row>
    <row r="20" spans="1:19" ht="12.75">
      <c r="A20" s="51" t="s">
        <v>544</v>
      </c>
      <c r="B20" s="52" t="s">
        <v>545</v>
      </c>
      <c r="C20" s="34">
        <f aca="true" t="shared" si="7" ref="C20:M20">SUM(C21+C33+C34+C35+C51+C55+C63+C65+C66+C67)</f>
        <v>57747</v>
      </c>
      <c r="D20" s="35">
        <f t="shared" si="7"/>
        <v>46616</v>
      </c>
      <c r="E20" s="42">
        <f t="shared" si="1"/>
        <v>80.72453980293348</v>
      </c>
      <c r="F20" s="34">
        <f t="shared" si="7"/>
        <v>416681</v>
      </c>
      <c r="G20" s="35">
        <f t="shared" si="7"/>
        <v>70888</v>
      </c>
      <c r="H20" s="42">
        <f t="shared" si="2"/>
        <v>17.012534768803953</v>
      </c>
      <c r="I20" s="34">
        <f t="shared" si="7"/>
        <v>449568</v>
      </c>
      <c r="J20" s="35">
        <f t="shared" si="7"/>
        <v>84336</v>
      </c>
      <c r="K20" s="42">
        <f t="shared" si="3"/>
        <v>18.7593423019432</v>
      </c>
      <c r="L20" s="34">
        <f t="shared" si="7"/>
        <v>200000</v>
      </c>
      <c r="M20" s="35">
        <f t="shared" si="7"/>
        <v>232830</v>
      </c>
      <c r="N20" s="42">
        <f t="shared" si="4"/>
        <v>116.415</v>
      </c>
      <c r="O20" s="34">
        <f>SUM(O21+O33+O34+O35+O51+O55+O63+O65+O66+O67)</f>
        <v>389307</v>
      </c>
      <c r="P20" s="35">
        <f>SUM(P21+P33+P34+P35+P51+P55+P63+P65+P66+P67)</f>
        <v>234206</v>
      </c>
      <c r="Q20" s="42">
        <f t="shared" si="5"/>
        <v>60.15971970706923</v>
      </c>
      <c r="R20" s="63">
        <f t="shared" si="6"/>
        <v>1513303</v>
      </c>
      <c r="S20" s="63">
        <f t="shared" si="6"/>
        <v>668876</v>
      </c>
    </row>
    <row r="21" spans="1:19" ht="12.75" hidden="1">
      <c r="A21" s="54" t="s">
        <v>546</v>
      </c>
      <c r="B21" s="31" t="s">
        <v>547</v>
      </c>
      <c r="C21" s="36">
        <f aca="true" t="shared" si="8" ref="C21:M21">SUM(C22:C32)</f>
        <v>0</v>
      </c>
      <c r="D21" s="37">
        <f t="shared" si="8"/>
        <v>0</v>
      </c>
      <c r="E21" s="43">
        <f t="shared" si="1"/>
        <v>0</v>
      </c>
      <c r="F21" s="36">
        <f t="shared" si="8"/>
        <v>0</v>
      </c>
      <c r="G21" s="37">
        <f t="shared" si="8"/>
        <v>0</v>
      </c>
      <c r="H21" s="43">
        <f t="shared" si="2"/>
        <v>0</v>
      </c>
      <c r="I21" s="36">
        <f t="shared" si="8"/>
        <v>0</v>
      </c>
      <c r="J21" s="37">
        <f t="shared" si="8"/>
        <v>0</v>
      </c>
      <c r="K21" s="43">
        <f t="shared" si="3"/>
        <v>0</v>
      </c>
      <c r="L21" s="36">
        <f t="shared" si="8"/>
        <v>0</v>
      </c>
      <c r="M21" s="37">
        <f t="shared" si="8"/>
        <v>0</v>
      </c>
      <c r="N21" s="43">
        <f t="shared" si="4"/>
        <v>0</v>
      </c>
      <c r="O21" s="36">
        <f>SUM(O22:O32)</f>
        <v>0</v>
      </c>
      <c r="P21" s="37">
        <f>SUM(P22:P32)</f>
        <v>0</v>
      </c>
      <c r="Q21" s="43">
        <f t="shared" si="5"/>
        <v>0</v>
      </c>
      <c r="R21" s="63">
        <f t="shared" si="6"/>
        <v>0</v>
      </c>
      <c r="S21" s="63">
        <f t="shared" si="6"/>
        <v>0</v>
      </c>
    </row>
    <row r="22" spans="1:19" ht="12.75" hidden="1">
      <c r="A22" s="54" t="s">
        <v>548</v>
      </c>
      <c r="B22" s="31" t="s">
        <v>549</v>
      </c>
      <c r="C22" s="36"/>
      <c r="D22" s="37"/>
      <c r="E22" s="43">
        <f t="shared" si="1"/>
        <v>0</v>
      </c>
      <c r="F22" s="36"/>
      <c r="G22" s="37"/>
      <c r="H22" s="43">
        <f t="shared" si="2"/>
        <v>0</v>
      </c>
      <c r="I22" s="36"/>
      <c r="J22" s="37"/>
      <c r="K22" s="43">
        <f t="shared" si="3"/>
        <v>0</v>
      </c>
      <c r="L22" s="36"/>
      <c r="M22" s="37"/>
      <c r="N22" s="43">
        <f t="shared" si="4"/>
        <v>0</v>
      </c>
      <c r="O22" s="36"/>
      <c r="P22" s="37"/>
      <c r="Q22" s="43">
        <f t="shared" si="5"/>
        <v>0</v>
      </c>
      <c r="R22" s="63">
        <f t="shared" si="6"/>
        <v>0</v>
      </c>
      <c r="S22" s="63">
        <f t="shared" si="6"/>
        <v>0</v>
      </c>
    </row>
    <row r="23" spans="1:19" ht="12.75" hidden="1">
      <c r="A23" s="54" t="s">
        <v>550</v>
      </c>
      <c r="B23" s="31" t="s">
        <v>551</v>
      </c>
      <c r="C23" s="36"/>
      <c r="D23" s="37"/>
      <c r="E23" s="43">
        <f t="shared" si="1"/>
        <v>0</v>
      </c>
      <c r="F23" s="36"/>
      <c r="G23" s="37"/>
      <c r="H23" s="43">
        <f t="shared" si="2"/>
        <v>0</v>
      </c>
      <c r="I23" s="36"/>
      <c r="J23" s="37"/>
      <c r="K23" s="43">
        <f t="shared" si="3"/>
        <v>0</v>
      </c>
      <c r="L23" s="36"/>
      <c r="M23" s="37"/>
      <c r="N23" s="43">
        <f t="shared" si="4"/>
        <v>0</v>
      </c>
      <c r="O23" s="36"/>
      <c r="P23" s="37"/>
      <c r="Q23" s="43">
        <f t="shared" si="5"/>
        <v>0</v>
      </c>
      <c r="R23" s="63">
        <f t="shared" si="6"/>
        <v>0</v>
      </c>
      <c r="S23" s="63">
        <f t="shared" si="6"/>
        <v>0</v>
      </c>
    </row>
    <row r="24" spans="1:19" ht="12.75" hidden="1">
      <c r="A24" s="54" t="s">
        <v>552</v>
      </c>
      <c r="B24" s="31" t="s">
        <v>553</v>
      </c>
      <c r="C24" s="36"/>
      <c r="D24" s="37"/>
      <c r="E24" s="43">
        <f t="shared" si="1"/>
        <v>0</v>
      </c>
      <c r="F24" s="36"/>
      <c r="G24" s="37"/>
      <c r="H24" s="43">
        <f t="shared" si="2"/>
        <v>0</v>
      </c>
      <c r="I24" s="36"/>
      <c r="J24" s="37"/>
      <c r="K24" s="43">
        <f t="shared" si="3"/>
        <v>0</v>
      </c>
      <c r="L24" s="36"/>
      <c r="M24" s="37"/>
      <c r="N24" s="43">
        <f t="shared" si="4"/>
        <v>0</v>
      </c>
      <c r="O24" s="36"/>
      <c r="P24" s="37"/>
      <c r="Q24" s="43">
        <f t="shared" si="5"/>
        <v>0</v>
      </c>
      <c r="R24" s="63">
        <f t="shared" si="6"/>
        <v>0</v>
      </c>
      <c r="S24" s="63">
        <f t="shared" si="6"/>
        <v>0</v>
      </c>
    </row>
    <row r="25" spans="1:19" ht="12.75" hidden="1">
      <c r="A25" s="54" t="s">
        <v>554</v>
      </c>
      <c r="B25" s="31" t="s">
        <v>555</v>
      </c>
      <c r="C25" s="36"/>
      <c r="D25" s="37"/>
      <c r="E25" s="43">
        <f aca="true" t="shared" si="9" ref="E25:E40">IF(OR(D25=0,C25=0),0,D25/C25)*100</f>
        <v>0</v>
      </c>
      <c r="F25" s="36"/>
      <c r="G25" s="37"/>
      <c r="H25" s="43">
        <f aca="true" t="shared" si="10" ref="H25:H40">IF(OR(G25=0,F25=0),0,G25/F25)*100</f>
        <v>0</v>
      </c>
      <c r="I25" s="36"/>
      <c r="J25" s="37"/>
      <c r="K25" s="43">
        <f aca="true" t="shared" si="11" ref="K25:K40">IF(OR(J25=0,I25=0),0,J25/I25)*100</f>
        <v>0</v>
      </c>
      <c r="L25" s="36"/>
      <c r="M25" s="37"/>
      <c r="N25" s="43">
        <f aca="true" t="shared" si="12" ref="N25:N40">IF(OR(M25=0,L25=0),0,M25/L25)*100</f>
        <v>0</v>
      </c>
      <c r="O25" s="36"/>
      <c r="P25" s="37"/>
      <c r="Q25" s="43">
        <f aca="true" t="shared" si="13" ref="Q25:Q40">IF(OR(P25=0,O25=0),0,P25/O25)*100</f>
        <v>0</v>
      </c>
      <c r="R25" s="63">
        <f aca="true" t="shared" si="14" ref="R25:S40">SUM(C25+F25+I25+L25+O25)</f>
        <v>0</v>
      </c>
      <c r="S25" s="63">
        <f t="shared" si="14"/>
        <v>0</v>
      </c>
    </row>
    <row r="26" spans="1:19" ht="12.75" hidden="1">
      <c r="A26" s="54" t="s">
        <v>556</v>
      </c>
      <c r="B26" s="31" t="s">
        <v>557</v>
      </c>
      <c r="C26" s="36"/>
      <c r="D26" s="37"/>
      <c r="E26" s="43">
        <f t="shared" si="9"/>
        <v>0</v>
      </c>
      <c r="F26" s="36"/>
      <c r="G26" s="37"/>
      <c r="H26" s="43">
        <f t="shared" si="10"/>
        <v>0</v>
      </c>
      <c r="I26" s="36"/>
      <c r="J26" s="37"/>
      <c r="K26" s="43">
        <f t="shared" si="11"/>
        <v>0</v>
      </c>
      <c r="L26" s="36"/>
      <c r="M26" s="37"/>
      <c r="N26" s="43">
        <f t="shared" si="12"/>
        <v>0</v>
      </c>
      <c r="O26" s="36"/>
      <c r="P26" s="37"/>
      <c r="Q26" s="43">
        <f t="shared" si="13"/>
        <v>0</v>
      </c>
      <c r="R26" s="63">
        <f t="shared" si="14"/>
        <v>0</v>
      </c>
      <c r="S26" s="63">
        <f t="shared" si="14"/>
        <v>0</v>
      </c>
    </row>
    <row r="27" spans="1:19" ht="12.75" hidden="1">
      <c r="A27" s="54" t="s">
        <v>558</v>
      </c>
      <c r="B27" s="31" t="s">
        <v>559</v>
      </c>
      <c r="C27" s="36"/>
      <c r="D27" s="37"/>
      <c r="E27" s="43">
        <f t="shared" si="9"/>
        <v>0</v>
      </c>
      <c r="F27" s="36"/>
      <c r="G27" s="37"/>
      <c r="H27" s="43">
        <f t="shared" si="10"/>
        <v>0</v>
      </c>
      <c r="I27" s="36"/>
      <c r="J27" s="37"/>
      <c r="K27" s="43">
        <f t="shared" si="11"/>
        <v>0</v>
      </c>
      <c r="L27" s="36"/>
      <c r="M27" s="37"/>
      <c r="N27" s="43">
        <f t="shared" si="12"/>
        <v>0</v>
      </c>
      <c r="O27" s="36"/>
      <c r="P27" s="37"/>
      <c r="Q27" s="43">
        <f t="shared" si="13"/>
        <v>0</v>
      </c>
      <c r="R27" s="63">
        <f t="shared" si="14"/>
        <v>0</v>
      </c>
      <c r="S27" s="63">
        <f t="shared" si="14"/>
        <v>0</v>
      </c>
    </row>
    <row r="28" spans="1:19" ht="12.75" hidden="1">
      <c r="A28" s="54" t="s">
        <v>560</v>
      </c>
      <c r="B28" s="31" t="s">
        <v>561</v>
      </c>
      <c r="C28" s="36"/>
      <c r="D28" s="37"/>
      <c r="E28" s="43">
        <f t="shared" si="9"/>
        <v>0</v>
      </c>
      <c r="F28" s="36"/>
      <c r="G28" s="37"/>
      <c r="H28" s="43">
        <f t="shared" si="10"/>
        <v>0</v>
      </c>
      <c r="I28" s="36"/>
      <c r="J28" s="37"/>
      <c r="K28" s="43">
        <f t="shared" si="11"/>
        <v>0</v>
      </c>
      <c r="L28" s="36"/>
      <c r="M28" s="37"/>
      <c r="N28" s="43">
        <f t="shared" si="12"/>
        <v>0</v>
      </c>
      <c r="O28" s="36"/>
      <c r="P28" s="37"/>
      <c r="Q28" s="43">
        <f t="shared" si="13"/>
        <v>0</v>
      </c>
      <c r="R28" s="63">
        <f t="shared" si="14"/>
        <v>0</v>
      </c>
      <c r="S28" s="63">
        <f t="shared" si="14"/>
        <v>0</v>
      </c>
    </row>
    <row r="29" spans="1:19" ht="12.75" hidden="1">
      <c r="A29" s="54" t="s">
        <v>562</v>
      </c>
      <c r="B29" s="31" t="s">
        <v>563</v>
      </c>
      <c r="C29" s="36"/>
      <c r="D29" s="37"/>
      <c r="E29" s="43">
        <f t="shared" si="9"/>
        <v>0</v>
      </c>
      <c r="F29" s="36"/>
      <c r="G29" s="37"/>
      <c r="H29" s="43">
        <f t="shared" si="10"/>
        <v>0</v>
      </c>
      <c r="I29" s="36"/>
      <c r="J29" s="37"/>
      <c r="K29" s="43">
        <f t="shared" si="11"/>
        <v>0</v>
      </c>
      <c r="L29" s="36"/>
      <c r="M29" s="37"/>
      <c r="N29" s="43">
        <f t="shared" si="12"/>
        <v>0</v>
      </c>
      <c r="O29" s="36"/>
      <c r="P29" s="37"/>
      <c r="Q29" s="43">
        <f t="shared" si="13"/>
        <v>0</v>
      </c>
      <c r="R29" s="63">
        <f t="shared" si="14"/>
        <v>0</v>
      </c>
      <c r="S29" s="63">
        <f t="shared" si="14"/>
        <v>0</v>
      </c>
    </row>
    <row r="30" spans="1:19" ht="12.75" hidden="1">
      <c r="A30" s="54" t="s">
        <v>564</v>
      </c>
      <c r="B30" s="31" t="s">
        <v>565</v>
      </c>
      <c r="C30" s="36"/>
      <c r="D30" s="37"/>
      <c r="E30" s="43">
        <f t="shared" si="9"/>
        <v>0</v>
      </c>
      <c r="F30" s="36"/>
      <c r="G30" s="37"/>
      <c r="H30" s="43">
        <f t="shared" si="10"/>
        <v>0</v>
      </c>
      <c r="I30" s="36"/>
      <c r="J30" s="37"/>
      <c r="K30" s="43">
        <f t="shared" si="11"/>
        <v>0</v>
      </c>
      <c r="L30" s="36"/>
      <c r="M30" s="37"/>
      <c r="N30" s="43">
        <f t="shared" si="12"/>
        <v>0</v>
      </c>
      <c r="O30" s="36"/>
      <c r="P30" s="37"/>
      <c r="Q30" s="43">
        <f t="shared" si="13"/>
        <v>0</v>
      </c>
      <c r="R30" s="63">
        <f t="shared" si="14"/>
        <v>0</v>
      </c>
      <c r="S30" s="63">
        <f t="shared" si="14"/>
        <v>0</v>
      </c>
    </row>
    <row r="31" spans="1:19" ht="12.75" hidden="1">
      <c r="A31" s="54" t="s">
        <v>566</v>
      </c>
      <c r="B31" s="59" t="s">
        <v>567</v>
      </c>
      <c r="C31" s="36"/>
      <c r="D31" s="37"/>
      <c r="E31" s="43">
        <f t="shared" si="9"/>
        <v>0</v>
      </c>
      <c r="F31" s="36"/>
      <c r="G31" s="37"/>
      <c r="H31" s="43">
        <f t="shared" si="10"/>
        <v>0</v>
      </c>
      <c r="I31" s="36"/>
      <c r="J31" s="37"/>
      <c r="K31" s="43">
        <f t="shared" si="11"/>
        <v>0</v>
      </c>
      <c r="L31" s="36"/>
      <c r="M31" s="37"/>
      <c r="N31" s="43">
        <f t="shared" si="12"/>
        <v>0</v>
      </c>
      <c r="O31" s="36"/>
      <c r="P31" s="37"/>
      <c r="Q31" s="43">
        <f t="shared" si="13"/>
        <v>0</v>
      </c>
      <c r="R31" s="63">
        <f t="shared" si="14"/>
        <v>0</v>
      </c>
      <c r="S31" s="63">
        <f t="shared" si="14"/>
        <v>0</v>
      </c>
    </row>
    <row r="32" spans="1:19" ht="12.75" hidden="1">
      <c r="A32" s="54" t="s">
        <v>568</v>
      </c>
      <c r="B32" s="59" t="s">
        <v>569</v>
      </c>
      <c r="C32" s="36"/>
      <c r="D32" s="37"/>
      <c r="E32" s="43">
        <f t="shared" si="9"/>
        <v>0</v>
      </c>
      <c r="F32" s="36"/>
      <c r="G32" s="37"/>
      <c r="H32" s="43">
        <f t="shared" si="10"/>
        <v>0</v>
      </c>
      <c r="I32" s="36"/>
      <c r="J32" s="37"/>
      <c r="K32" s="43">
        <f t="shared" si="11"/>
        <v>0</v>
      </c>
      <c r="L32" s="36"/>
      <c r="M32" s="37"/>
      <c r="N32" s="43">
        <f t="shared" si="12"/>
        <v>0</v>
      </c>
      <c r="O32" s="36"/>
      <c r="P32" s="37"/>
      <c r="Q32" s="43">
        <f t="shared" si="13"/>
        <v>0</v>
      </c>
      <c r="R32" s="63">
        <f t="shared" si="14"/>
        <v>0</v>
      </c>
      <c r="S32" s="63">
        <f t="shared" si="14"/>
        <v>0</v>
      </c>
    </row>
    <row r="33" spans="1:19" ht="12.75" hidden="1">
      <c r="A33" s="54" t="s">
        <v>570</v>
      </c>
      <c r="B33" s="31" t="s">
        <v>571</v>
      </c>
      <c r="C33" s="36"/>
      <c r="D33" s="37"/>
      <c r="E33" s="43">
        <f t="shared" si="9"/>
        <v>0</v>
      </c>
      <c r="F33" s="36"/>
      <c r="G33" s="37"/>
      <c r="H33" s="43">
        <f t="shared" si="10"/>
        <v>0</v>
      </c>
      <c r="I33" s="36"/>
      <c r="J33" s="37"/>
      <c r="K33" s="43">
        <f t="shared" si="11"/>
        <v>0</v>
      </c>
      <c r="L33" s="36"/>
      <c r="M33" s="37"/>
      <c r="N33" s="43">
        <f t="shared" si="12"/>
        <v>0</v>
      </c>
      <c r="O33" s="36"/>
      <c r="P33" s="37"/>
      <c r="Q33" s="43">
        <f t="shared" si="13"/>
        <v>0</v>
      </c>
      <c r="R33" s="63">
        <f t="shared" si="14"/>
        <v>0</v>
      </c>
      <c r="S33" s="63">
        <f t="shared" si="14"/>
        <v>0</v>
      </c>
    </row>
    <row r="34" spans="1:19" ht="12.75" hidden="1">
      <c r="A34" s="54" t="s">
        <v>572</v>
      </c>
      <c r="B34" s="31" t="s">
        <v>573</v>
      </c>
      <c r="C34" s="36"/>
      <c r="D34" s="37"/>
      <c r="E34" s="43">
        <f t="shared" si="9"/>
        <v>0</v>
      </c>
      <c r="F34" s="36"/>
      <c r="G34" s="37"/>
      <c r="H34" s="43">
        <f t="shared" si="10"/>
        <v>0</v>
      </c>
      <c r="I34" s="36"/>
      <c r="J34" s="37"/>
      <c r="K34" s="43">
        <f t="shared" si="11"/>
        <v>0</v>
      </c>
      <c r="L34" s="36"/>
      <c r="M34" s="37"/>
      <c r="N34" s="43">
        <f t="shared" si="12"/>
        <v>0</v>
      </c>
      <c r="O34" s="36"/>
      <c r="P34" s="37"/>
      <c r="Q34" s="43">
        <f t="shared" si="13"/>
        <v>0</v>
      </c>
      <c r="R34" s="63">
        <f t="shared" si="14"/>
        <v>0</v>
      </c>
      <c r="S34" s="63">
        <f t="shared" si="14"/>
        <v>0</v>
      </c>
    </row>
    <row r="35" spans="1:19" ht="12.75">
      <c r="A35" s="54" t="s">
        <v>574</v>
      </c>
      <c r="B35" s="31" t="s">
        <v>575</v>
      </c>
      <c r="C35" s="36">
        <f aca="true" t="shared" si="15" ref="C35:M35">SUM(C36:C50)</f>
        <v>57747</v>
      </c>
      <c r="D35" s="37">
        <f t="shared" si="15"/>
        <v>46616</v>
      </c>
      <c r="E35" s="43">
        <f t="shared" si="9"/>
        <v>80.72453980293348</v>
      </c>
      <c r="F35" s="36">
        <f t="shared" si="15"/>
        <v>416680</v>
      </c>
      <c r="G35" s="37">
        <f t="shared" si="15"/>
        <v>70888</v>
      </c>
      <c r="H35" s="43">
        <f t="shared" si="10"/>
        <v>17.012575597580877</v>
      </c>
      <c r="I35" s="36">
        <f t="shared" si="15"/>
        <v>449568</v>
      </c>
      <c r="J35" s="37">
        <f t="shared" si="15"/>
        <v>84336</v>
      </c>
      <c r="K35" s="43">
        <f t="shared" si="11"/>
        <v>18.7593423019432</v>
      </c>
      <c r="L35" s="36">
        <f t="shared" si="15"/>
        <v>200000</v>
      </c>
      <c r="M35" s="37">
        <f t="shared" si="15"/>
        <v>232830</v>
      </c>
      <c r="N35" s="43">
        <f t="shared" si="12"/>
        <v>116.415</v>
      </c>
      <c r="O35" s="36">
        <f>SUM(O36:O50)</f>
        <v>389307</v>
      </c>
      <c r="P35" s="37">
        <f>SUM(P36:P50)</f>
        <v>234206</v>
      </c>
      <c r="Q35" s="43">
        <f t="shared" si="13"/>
        <v>60.15971970706923</v>
      </c>
      <c r="R35" s="63">
        <f t="shared" si="14"/>
        <v>1513302</v>
      </c>
      <c r="S35" s="63">
        <f t="shared" si="14"/>
        <v>668876</v>
      </c>
    </row>
    <row r="36" spans="1:19" ht="12.75" hidden="1">
      <c r="A36" s="54" t="s">
        <v>576</v>
      </c>
      <c r="B36" s="31" t="s">
        <v>577</v>
      </c>
      <c r="C36" s="36"/>
      <c r="D36" s="37"/>
      <c r="E36" s="43">
        <f t="shared" si="9"/>
        <v>0</v>
      </c>
      <c r="F36" s="36"/>
      <c r="G36" s="37"/>
      <c r="H36" s="43">
        <f t="shared" si="10"/>
        <v>0</v>
      </c>
      <c r="I36" s="36"/>
      <c r="J36" s="37"/>
      <c r="K36" s="43">
        <f t="shared" si="11"/>
        <v>0</v>
      </c>
      <c r="L36" s="36"/>
      <c r="M36" s="37"/>
      <c r="N36" s="43">
        <f t="shared" si="12"/>
        <v>0</v>
      </c>
      <c r="O36" s="36"/>
      <c r="P36" s="37"/>
      <c r="Q36" s="43">
        <f t="shared" si="13"/>
        <v>0</v>
      </c>
      <c r="R36" s="63">
        <f t="shared" si="14"/>
        <v>0</v>
      </c>
      <c r="S36" s="63">
        <f t="shared" si="14"/>
        <v>0</v>
      </c>
    </row>
    <row r="37" spans="1:19" ht="12.75" hidden="1">
      <c r="A37" s="54" t="s">
        <v>578</v>
      </c>
      <c r="B37" s="31" t="s">
        <v>579</v>
      </c>
      <c r="C37" s="36"/>
      <c r="D37" s="37"/>
      <c r="E37" s="43">
        <f t="shared" si="9"/>
        <v>0</v>
      </c>
      <c r="F37" s="36"/>
      <c r="G37" s="37"/>
      <c r="H37" s="43">
        <f t="shared" si="10"/>
        <v>0</v>
      </c>
      <c r="I37" s="36"/>
      <c r="J37" s="37"/>
      <c r="K37" s="43">
        <f t="shared" si="11"/>
        <v>0</v>
      </c>
      <c r="L37" s="36"/>
      <c r="M37" s="37"/>
      <c r="N37" s="43">
        <f t="shared" si="12"/>
        <v>0</v>
      </c>
      <c r="O37" s="36"/>
      <c r="P37" s="37"/>
      <c r="Q37" s="43">
        <f t="shared" si="13"/>
        <v>0</v>
      </c>
      <c r="R37" s="63">
        <f t="shared" si="14"/>
        <v>0</v>
      </c>
      <c r="S37" s="63">
        <f t="shared" si="14"/>
        <v>0</v>
      </c>
    </row>
    <row r="38" spans="1:19" ht="12.75" hidden="1">
      <c r="A38" s="54" t="s">
        <v>580</v>
      </c>
      <c r="B38" s="31" t="s">
        <v>581</v>
      </c>
      <c r="C38" s="36"/>
      <c r="D38" s="37"/>
      <c r="E38" s="43">
        <f t="shared" si="9"/>
        <v>0</v>
      </c>
      <c r="F38" s="36"/>
      <c r="G38" s="37"/>
      <c r="H38" s="43">
        <f t="shared" si="10"/>
        <v>0</v>
      </c>
      <c r="I38" s="36"/>
      <c r="J38" s="37"/>
      <c r="K38" s="43">
        <f t="shared" si="11"/>
        <v>0</v>
      </c>
      <c r="L38" s="36"/>
      <c r="M38" s="37"/>
      <c r="N38" s="43">
        <f t="shared" si="12"/>
        <v>0</v>
      </c>
      <c r="O38" s="36"/>
      <c r="P38" s="37"/>
      <c r="Q38" s="43">
        <f t="shared" si="13"/>
        <v>0</v>
      </c>
      <c r="R38" s="63">
        <f t="shared" si="14"/>
        <v>0</v>
      </c>
      <c r="S38" s="63">
        <f t="shared" si="14"/>
        <v>0</v>
      </c>
    </row>
    <row r="39" spans="1:19" ht="12.75" hidden="1">
      <c r="A39" s="54" t="s">
        <v>582</v>
      </c>
      <c r="B39" s="31" t="s">
        <v>583</v>
      </c>
      <c r="C39" s="36"/>
      <c r="D39" s="37"/>
      <c r="E39" s="43">
        <f t="shared" si="9"/>
        <v>0</v>
      </c>
      <c r="F39" s="36"/>
      <c r="G39" s="37"/>
      <c r="H39" s="43">
        <f t="shared" si="10"/>
        <v>0</v>
      </c>
      <c r="I39" s="36"/>
      <c r="J39" s="37"/>
      <c r="K39" s="43">
        <f t="shared" si="11"/>
        <v>0</v>
      </c>
      <c r="L39" s="36"/>
      <c r="M39" s="37"/>
      <c r="N39" s="43">
        <f t="shared" si="12"/>
        <v>0</v>
      </c>
      <c r="O39" s="36"/>
      <c r="P39" s="37"/>
      <c r="Q39" s="43">
        <f t="shared" si="13"/>
        <v>0</v>
      </c>
      <c r="R39" s="63">
        <f t="shared" si="14"/>
        <v>0</v>
      </c>
      <c r="S39" s="63">
        <f t="shared" si="14"/>
        <v>0</v>
      </c>
    </row>
    <row r="40" spans="1:19" ht="12.75" hidden="1">
      <c r="A40" s="54" t="s">
        <v>584</v>
      </c>
      <c r="B40" s="31" t="s">
        <v>585</v>
      </c>
      <c r="C40" s="36"/>
      <c r="D40" s="37"/>
      <c r="E40" s="43">
        <f t="shared" si="9"/>
        <v>0</v>
      </c>
      <c r="F40" s="36"/>
      <c r="G40" s="37"/>
      <c r="H40" s="43">
        <f t="shared" si="10"/>
        <v>0</v>
      </c>
      <c r="I40" s="36"/>
      <c r="J40" s="37"/>
      <c r="K40" s="43">
        <f t="shared" si="11"/>
        <v>0</v>
      </c>
      <c r="L40" s="36"/>
      <c r="M40" s="37"/>
      <c r="N40" s="43">
        <f t="shared" si="12"/>
        <v>0</v>
      </c>
      <c r="O40" s="36"/>
      <c r="P40" s="37"/>
      <c r="Q40" s="43">
        <f t="shared" si="13"/>
        <v>0</v>
      </c>
      <c r="R40" s="63">
        <f t="shared" si="14"/>
        <v>0</v>
      </c>
      <c r="S40" s="63">
        <f t="shared" si="14"/>
        <v>0</v>
      </c>
    </row>
    <row r="41" spans="1:19" ht="12.75">
      <c r="A41" s="54" t="s">
        <v>586</v>
      </c>
      <c r="B41" s="31" t="s">
        <v>106</v>
      </c>
      <c r="C41" s="36">
        <v>30819</v>
      </c>
      <c r="D41" s="37">
        <v>21515</v>
      </c>
      <c r="E41" s="43">
        <f aca="true" t="shared" si="16" ref="E41:E56">IF(OR(D41=0,C41=0),0,D41/C41)*100</f>
        <v>69.81083098088841</v>
      </c>
      <c r="F41" s="36">
        <v>54283</v>
      </c>
      <c r="G41" s="37">
        <v>34822</v>
      </c>
      <c r="H41" s="43">
        <f aca="true" t="shared" si="17" ref="H41:H56">IF(OR(G41=0,F41=0),0,G41/F41)*100</f>
        <v>64.14899692353039</v>
      </c>
      <c r="I41" s="36">
        <v>70062</v>
      </c>
      <c r="J41" s="37">
        <v>52445</v>
      </c>
      <c r="K41" s="43">
        <f aca="true" t="shared" si="18" ref="K41:K56">IF(OR(J41=0,I41=0),0,J41/I41)*100</f>
        <v>74.85512831492107</v>
      </c>
      <c r="L41" s="36">
        <v>67123</v>
      </c>
      <c r="M41" s="37">
        <v>72018</v>
      </c>
      <c r="N41" s="43">
        <f aca="true" t="shared" si="19" ref="N41:N56">IF(OR(M41=0,L41=0),0,M41/L41)*100</f>
        <v>107.2925822743322</v>
      </c>
      <c r="O41" s="36">
        <v>130418</v>
      </c>
      <c r="P41" s="37">
        <v>67268</v>
      </c>
      <c r="Q41" s="43">
        <f aca="true" t="shared" si="20" ref="Q41:Q56">IF(OR(P41=0,O41=0),0,P41/O41)*100</f>
        <v>51.578769801714486</v>
      </c>
      <c r="R41" s="63">
        <f aca="true" t="shared" si="21" ref="R41:S56">SUM(C41+F41+I41+L41+O41)</f>
        <v>352705</v>
      </c>
      <c r="S41" s="63">
        <f t="shared" si="21"/>
        <v>248068</v>
      </c>
    </row>
    <row r="42" spans="1:19" ht="12.75" hidden="1">
      <c r="A42" s="54" t="s">
        <v>587</v>
      </c>
      <c r="B42" s="31" t="s">
        <v>588</v>
      </c>
      <c r="C42" s="36"/>
      <c r="D42" s="37"/>
      <c r="E42" s="43">
        <f t="shared" si="16"/>
        <v>0</v>
      </c>
      <c r="F42" s="36"/>
      <c r="G42" s="37"/>
      <c r="H42" s="43">
        <f t="shared" si="17"/>
        <v>0</v>
      </c>
      <c r="I42" s="36"/>
      <c r="J42" s="37"/>
      <c r="K42" s="43">
        <f t="shared" si="18"/>
        <v>0</v>
      </c>
      <c r="L42" s="36"/>
      <c r="M42" s="37"/>
      <c r="N42" s="43">
        <f t="shared" si="19"/>
        <v>0</v>
      </c>
      <c r="O42" s="36"/>
      <c r="P42" s="37"/>
      <c r="Q42" s="43">
        <f t="shared" si="20"/>
        <v>0</v>
      </c>
      <c r="R42" s="63">
        <f t="shared" si="21"/>
        <v>0</v>
      </c>
      <c r="S42" s="63">
        <f t="shared" si="21"/>
        <v>0</v>
      </c>
    </row>
    <row r="43" spans="1:19" ht="12.75" hidden="1">
      <c r="A43" s="54" t="s">
        <v>589</v>
      </c>
      <c r="B43" s="31" t="s">
        <v>590</v>
      </c>
      <c r="C43" s="36"/>
      <c r="D43" s="37"/>
      <c r="E43" s="43">
        <f t="shared" si="16"/>
        <v>0</v>
      </c>
      <c r="F43" s="36"/>
      <c r="G43" s="37"/>
      <c r="H43" s="43">
        <f t="shared" si="17"/>
        <v>0</v>
      </c>
      <c r="I43" s="36"/>
      <c r="J43" s="37"/>
      <c r="K43" s="43">
        <f t="shared" si="18"/>
        <v>0</v>
      </c>
      <c r="L43" s="36"/>
      <c r="M43" s="37"/>
      <c r="N43" s="43">
        <f t="shared" si="19"/>
        <v>0</v>
      </c>
      <c r="O43" s="36"/>
      <c r="P43" s="37"/>
      <c r="Q43" s="43">
        <f t="shared" si="20"/>
        <v>0</v>
      </c>
      <c r="R43" s="63">
        <f t="shared" si="21"/>
        <v>0</v>
      </c>
      <c r="S43" s="63">
        <f t="shared" si="21"/>
        <v>0</v>
      </c>
    </row>
    <row r="44" spans="1:19" ht="12.75" hidden="1">
      <c r="A44" s="54" t="s">
        <v>591</v>
      </c>
      <c r="B44" s="31" t="s">
        <v>592</v>
      </c>
      <c r="C44" s="36"/>
      <c r="D44" s="37"/>
      <c r="E44" s="43">
        <f t="shared" si="16"/>
        <v>0</v>
      </c>
      <c r="F44" s="36"/>
      <c r="G44" s="37"/>
      <c r="H44" s="43">
        <f t="shared" si="17"/>
        <v>0</v>
      </c>
      <c r="I44" s="36"/>
      <c r="J44" s="37"/>
      <c r="K44" s="43">
        <f t="shared" si="18"/>
        <v>0</v>
      </c>
      <c r="L44" s="36"/>
      <c r="M44" s="37"/>
      <c r="N44" s="43">
        <f t="shared" si="19"/>
        <v>0</v>
      </c>
      <c r="O44" s="36"/>
      <c r="P44" s="37"/>
      <c r="Q44" s="43">
        <f t="shared" si="20"/>
        <v>0</v>
      </c>
      <c r="R44" s="63">
        <f t="shared" si="21"/>
        <v>0</v>
      </c>
      <c r="S44" s="63">
        <f t="shared" si="21"/>
        <v>0</v>
      </c>
    </row>
    <row r="45" spans="1:19" ht="12.75" hidden="1">
      <c r="A45" s="54" t="s">
        <v>593</v>
      </c>
      <c r="B45" s="31" t="s">
        <v>594</v>
      </c>
      <c r="C45" s="36"/>
      <c r="D45" s="37"/>
      <c r="E45" s="43">
        <f t="shared" si="16"/>
        <v>0</v>
      </c>
      <c r="F45" s="36"/>
      <c r="G45" s="37"/>
      <c r="H45" s="43">
        <f t="shared" si="17"/>
        <v>0</v>
      </c>
      <c r="I45" s="36"/>
      <c r="J45" s="37"/>
      <c r="K45" s="43">
        <f t="shared" si="18"/>
        <v>0</v>
      </c>
      <c r="L45" s="36"/>
      <c r="M45" s="37"/>
      <c r="N45" s="43">
        <f t="shared" si="19"/>
        <v>0</v>
      </c>
      <c r="O45" s="36"/>
      <c r="P45" s="37"/>
      <c r="Q45" s="43">
        <f t="shared" si="20"/>
        <v>0</v>
      </c>
      <c r="R45" s="63">
        <f t="shared" si="21"/>
        <v>0</v>
      </c>
      <c r="S45" s="63">
        <f t="shared" si="21"/>
        <v>0</v>
      </c>
    </row>
    <row r="46" spans="1:19" ht="12.75" hidden="1">
      <c r="A46" s="54" t="s">
        <v>595</v>
      </c>
      <c r="B46" s="31" t="s">
        <v>596</v>
      </c>
      <c r="C46" s="36"/>
      <c r="D46" s="37"/>
      <c r="E46" s="43">
        <f t="shared" si="16"/>
        <v>0</v>
      </c>
      <c r="F46" s="36"/>
      <c r="G46" s="37"/>
      <c r="H46" s="43">
        <f t="shared" si="17"/>
        <v>0</v>
      </c>
      <c r="I46" s="36"/>
      <c r="J46" s="37"/>
      <c r="K46" s="43">
        <f t="shared" si="18"/>
        <v>0</v>
      </c>
      <c r="L46" s="36"/>
      <c r="M46" s="37"/>
      <c r="N46" s="43">
        <f t="shared" si="19"/>
        <v>0</v>
      </c>
      <c r="O46" s="36"/>
      <c r="P46" s="37"/>
      <c r="Q46" s="43">
        <f t="shared" si="20"/>
        <v>0</v>
      </c>
      <c r="R46" s="63">
        <f t="shared" si="21"/>
        <v>0</v>
      </c>
      <c r="S46" s="63">
        <f t="shared" si="21"/>
        <v>0</v>
      </c>
    </row>
    <row r="47" spans="1:19" ht="12.75" hidden="1">
      <c r="A47" s="54" t="s">
        <v>597</v>
      </c>
      <c r="B47" s="31" t="s">
        <v>598</v>
      </c>
      <c r="C47" s="36"/>
      <c r="D47" s="37"/>
      <c r="E47" s="43">
        <f t="shared" si="16"/>
        <v>0</v>
      </c>
      <c r="F47" s="36"/>
      <c r="G47" s="37"/>
      <c r="H47" s="43">
        <f t="shared" si="17"/>
        <v>0</v>
      </c>
      <c r="I47" s="36"/>
      <c r="J47" s="37"/>
      <c r="K47" s="43">
        <f t="shared" si="18"/>
        <v>0</v>
      </c>
      <c r="L47" s="36"/>
      <c r="M47" s="37"/>
      <c r="N47" s="43">
        <f t="shared" si="19"/>
        <v>0</v>
      </c>
      <c r="O47" s="36"/>
      <c r="P47" s="37"/>
      <c r="Q47" s="43">
        <f t="shared" si="20"/>
        <v>0</v>
      </c>
      <c r="R47" s="63">
        <f t="shared" si="21"/>
        <v>0</v>
      </c>
      <c r="S47" s="63">
        <f t="shared" si="21"/>
        <v>0</v>
      </c>
    </row>
    <row r="48" spans="1:19" ht="12.75" hidden="1">
      <c r="A48" s="54" t="s">
        <v>599</v>
      </c>
      <c r="B48" s="31" t="s">
        <v>600</v>
      </c>
      <c r="C48" s="36"/>
      <c r="D48" s="37"/>
      <c r="E48" s="43">
        <f t="shared" si="16"/>
        <v>0</v>
      </c>
      <c r="F48" s="36"/>
      <c r="G48" s="37"/>
      <c r="H48" s="43">
        <f t="shared" si="17"/>
        <v>0</v>
      </c>
      <c r="I48" s="36"/>
      <c r="J48" s="37"/>
      <c r="K48" s="43">
        <f t="shared" si="18"/>
        <v>0</v>
      </c>
      <c r="L48" s="36"/>
      <c r="M48" s="37"/>
      <c r="N48" s="43">
        <f t="shared" si="19"/>
        <v>0</v>
      </c>
      <c r="O48" s="36"/>
      <c r="P48" s="37"/>
      <c r="Q48" s="43">
        <f t="shared" si="20"/>
        <v>0</v>
      </c>
      <c r="R48" s="63">
        <f t="shared" si="21"/>
        <v>0</v>
      </c>
      <c r="S48" s="63">
        <f t="shared" si="21"/>
        <v>0</v>
      </c>
    </row>
    <row r="49" spans="1:19" ht="12.75" hidden="1">
      <c r="A49" s="54" t="s">
        <v>601</v>
      </c>
      <c r="B49" s="31" t="s">
        <v>602</v>
      </c>
      <c r="C49" s="36"/>
      <c r="D49" s="37"/>
      <c r="E49" s="43">
        <f t="shared" si="16"/>
        <v>0</v>
      </c>
      <c r="F49" s="36"/>
      <c r="G49" s="37"/>
      <c r="H49" s="43">
        <f t="shared" si="17"/>
        <v>0</v>
      </c>
      <c r="I49" s="36"/>
      <c r="J49" s="37"/>
      <c r="K49" s="43">
        <f t="shared" si="18"/>
        <v>0</v>
      </c>
      <c r="L49" s="36"/>
      <c r="M49" s="37"/>
      <c r="N49" s="43">
        <f t="shared" si="19"/>
        <v>0</v>
      </c>
      <c r="O49" s="36"/>
      <c r="P49" s="37"/>
      <c r="Q49" s="43">
        <f t="shared" si="20"/>
        <v>0</v>
      </c>
      <c r="R49" s="63">
        <f t="shared" si="21"/>
        <v>0</v>
      </c>
      <c r="S49" s="63">
        <f t="shared" si="21"/>
        <v>0</v>
      </c>
    </row>
    <row r="50" spans="1:19" ht="12.75">
      <c r="A50" s="54" t="s">
        <v>603</v>
      </c>
      <c r="B50" s="31" t="s">
        <v>604</v>
      </c>
      <c r="C50" s="36">
        <v>26928</v>
      </c>
      <c r="D50" s="37">
        <v>25101</v>
      </c>
      <c r="E50" s="43">
        <f t="shared" si="16"/>
        <v>93.21524064171123</v>
      </c>
      <c r="F50" s="36">
        <v>362397</v>
      </c>
      <c r="G50" s="37">
        <v>36066</v>
      </c>
      <c r="H50" s="43">
        <f t="shared" si="17"/>
        <v>9.952069139645197</v>
      </c>
      <c r="I50" s="36">
        <v>379506</v>
      </c>
      <c r="J50" s="37">
        <v>31891</v>
      </c>
      <c r="K50" s="43">
        <f t="shared" si="18"/>
        <v>8.403292701564666</v>
      </c>
      <c r="L50" s="36">
        <v>132877</v>
      </c>
      <c r="M50" s="37">
        <v>160812</v>
      </c>
      <c r="N50" s="43">
        <f t="shared" si="19"/>
        <v>121.02320190853195</v>
      </c>
      <c r="O50" s="36">
        <v>258889</v>
      </c>
      <c r="P50" s="37">
        <v>166938</v>
      </c>
      <c r="Q50" s="43">
        <f t="shared" si="20"/>
        <v>64.48246159551005</v>
      </c>
      <c r="R50" s="63">
        <f t="shared" si="21"/>
        <v>1160597</v>
      </c>
      <c r="S50" s="63">
        <f t="shared" si="21"/>
        <v>420808</v>
      </c>
    </row>
    <row r="51" spans="1:19" ht="12.75" hidden="1">
      <c r="A51" s="54" t="s">
        <v>605</v>
      </c>
      <c r="B51" s="31" t="s">
        <v>606</v>
      </c>
      <c r="C51" s="36">
        <f aca="true" t="shared" si="22" ref="C51:M51">SUM(C52:C54)</f>
        <v>0</v>
      </c>
      <c r="D51" s="37">
        <f t="shared" si="22"/>
        <v>0</v>
      </c>
      <c r="E51" s="43">
        <f t="shared" si="16"/>
        <v>0</v>
      </c>
      <c r="F51" s="36">
        <f t="shared" si="22"/>
        <v>0</v>
      </c>
      <c r="G51" s="37">
        <f t="shared" si="22"/>
        <v>0</v>
      </c>
      <c r="H51" s="43">
        <f t="shared" si="17"/>
        <v>0</v>
      </c>
      <c r="I51" s="36">
        <f t="shared" si="22"/>
        <v>0</v>
      </c>
      <c r="J51" s="37">
        <f t="shared" si="22"/>
        <v>0</v>
      </c>
      <c r="K51" s="43">
        <f t="shared" si="18"/>
        <v>0</v>
      </c>
      <c r="L51" s="36">
        <f t="shared" si="22"/>
        <v>0</v>
      </c>
      <c r="M51" s="37">
        <f t="shared" si="22"/>
        <v>0</v>
      </c>
      <c r="N51" s="43">
        <f t="shared" si="19"/>
        <v>0</v>
      </c>
      <c r="O51" s="36">
        <f>SUM(O52:O54)</f>
        <v>0</v>
      </c>
      <c r="P51" s="37">
        <f>SUM(P52:P54)</f>
        <v>0</v>
      </c>
      <c r="Q51" s="43">
        <f t="shared" si="20"/>
        <v>0</v>
      </c>
      <c r="R51" s="63">
        <f t="shared" si="21"/>
        <v>0</v>
      </c>
      <c r="S51" s="63">
        <f t="shared" si="21"/>
        <v>0</v>
      </c>
    </row>
    <row r="52" spans="1:19" ht="12.75" hidden="1">
      <c r="A52" s="54" t="s">
        <v>607</v>
      </c>
      <c r="B52" s="31" t="s">
        <v>608</v>
      </c>
      <c r="C52" s="36"/>
      <c r="D52" s="37"/>
      <c r="E52" s="43">
        <f t="shared" si="16"/>
        <v>0</v>
      </c>
      <c r="F52" s="36"/>
      <c r="G52" s="37"/>
      <c r="H52" s="43">
        <f t="shared" si="17"/>
        <v>0</v>
      </c>
      <c r="I52" s="36"/>
      <c r="J52" s="37"/>
      <c r="K52" s="43">
        <f t="shared" si="18"/>
        <v>0</v>
      </c>
      <c r="L52" s="36"/>
      <c r="M52" s="37"/>
      <c r="N52" s="43">
        <f t="shared" si="19"/>
        <v>0</v>
      </c>
      <c r="O52" s="36"/>
      <c r="P52" s="37"/>
      <c r="Q52" s="43">
        <f t="shared" si="20"/>
        <v>0</v>
      </c>
      <c r="R52" s="63">
        <f t="shared" si="21"/>
        <v>0</v>
      </c>
      <c r="S52" s="63">
        <f t="shared" si="21"/>
        <v>0</v>
      </c>
    </row>
    <row r="53" spans="1:19" ht="12.75" hidden="1">
      <c r="A53" s="54" t="s">
        <v>609</v>
      </c>
      <c r="B53" s="31" t="s">
        <v>610</v>
      </c>
      <c r="C53" s="36"/>
      <c r="D53" s="37"/>
      <c r="E53" s="43">
        <f t="shared" si="16"/>
        <v>0</v>
      </c>
      <c r="F53" s="36"/>
      <c r="G53" s="37"/>
      <c r="H53" s="43">
        <f t="shared" si="17"/>
        <v>0</v>
      </c>
      <c r="I53" s="36"/>
      <c r="J53" s="37"/>
      <c r="K53" s="43">
        <f t="shared" si="18"/>
        <v>0</v>
      </c>
      <c r="L53" s="36"/>
      <c r="M53" s="37"/>
      <c r="N53" s="43">
        <f t="shared" si="19"/>
        <v>0</v>
      </c>
      <c r="O53" s="36"/>
      <c r="P53" s="37"/>
      <c r="Q53" s="43">
        <f t="shared" si="20"/>
        <v>0</v>
      </c>
      <c r="R53" s="63">
        <f t="shared" si="21"/>
        <v>0</v>
      </c>
      <c r="S53" s="63">
        <f t="shared" si="21"/>
        <v>0</v>
      </c>
    </row>
    <row r="54" spans="1:19" ht="12.75" hidden="1">
      <c r="A54" s="54" t="s">
        <v>611</v>
      </c>
      <c r="B54" s="31" t="s">
        <v>612</v>
      </c>
      <c r="C54" s="36"/>
      <c r="D54" s="37"/>
      <c r="E54" s="43">
        <f t="shared" si="16"/>
        <v>0</v>
      </c>
      <c r="F54" s="36"/>
      <c r="G54" s="37"/>
      <c r="H54" s="43">
        <f t="shared" si="17"/>
        <v>0</v>
      </c>
      <c r="I54" s="36"/>
      <c r="J54" s="37"/>
      <c r="K54" s="43">
        <f t="shared" si="18"/>
        <v>0</v>
      </c>
      <c r="L54" s="36"/>
      <c r="M54" s="37"/>
      <c r="N54" s="43">
        <f t="shared" si="19"/>
        <v>0</v>
      </c>
      <c r="O54" s="36"/>
      <c r="P54" s="37"/>
      <c r="Q54" s="43">
        <f t="shared" si="20"/>
        <v>0</v>
      </c>
      <c r="R54" s="63">
        <f t="shared" si="21"/>
        <v>0</v>
      </c>
      <c r="S54" s="63">
        <f t="shared" si="21"/>
        <v>0</v>
      </c>
    </row>
    <row r="55" spans="1:19" ht="12.75" hidden="1">
      <c r="A55" s="54" t="s">
        <v>613</v>
      </c>
      <c r="B55" s="31" t="s">
        <v>614</v>
      </c>
      <c r="C55" s="36">
        <f aca="true" t="shared" si="23" ref="C55:M55">SUM(C56:C62)</f>
        <v>0</v>
      </c>
      <c r="D55" s="37">
        <f t="shared" si="23"/>
        <v>0</v>
      </c>
      <c r="E55" s="43">
        <f t="shared" si="16"/>
        <v>0</v>
      </c>
      <c r="F55" s="36">
        <f t="shared" si="23"/>
        <v>0</v>
      </c>
      <c r="G55" s="37">
        <f t="shared" si="23"/>
        <v>0</v>
      </c>
      <c r="H55" s="43">
        <f t="shared" si="17"/>
        <v>0</v>
      </c>
      <c r="I55" s="36">
        <f t="shared" si="23"/>
        <v>0</v>
      </c>
      <c r="J55" s="37">
        <f t="shared" si="23"/>
        <v>0</v>
      </c>
      <c r="K55" s="43">
        <f t="shared" si="18"/>
        <v>0</v>
      </c>
      <c r="L55" s="36">
        <f t="shared" si="23"/>
        <v>0</v>
      </c>
      <c r="M55" s="37">
        <f t="shared" si="23"/>
        <v>0</v>
      </c>
      <c r="N55" s="43">
        <f t="shared" si="19"/>
        <v>0</v>
      </c>
      <c r="O55" s="36">
        <f>SUM(O56:O62)</f>
        <v>0</v>
      </c>
      <c r="P55" s="37">
        <f>SUM(P56:P62)</f>
        <v>0</v>
      </c>
      <c r="Q55" s="43">
        <f t="shared" si="20"/>
        <v>0</v>
      </c>
      <c r="R55" s="63">
        <f t="shared" si="21"/>
        <v>0</v>
      </c>
      <c r="S55" s="63">
        <f t="shared" si="21"/>
        <v>0</v>
      </c>
    </row>
    <row r="56" spans="1:19" ht="12.75" hidden="1">
      <c r="A56" s="54" t="s">
        <v>615</v>
      </c>
      <c r="B56" s="31" t="s">
        <v>616</v>
      </c>
      <c r="C56" s="36"/>
      <c r="D56" s="37"/>
      <c r="E56" s="43">
        <f t="shared" si="16"/>
        <v>0</v>
      </c>
      <c r="F56" s="36"/>
      <c r="G56" s="37"/>
      <c r="H56" s="43">
        <f t="shared" si="17"/>
        <v>0</v>
      </c>
      <c r="I56" s="36"/>
      <c r="J56" s="37"/>
      <c r="K56" s="43">
        <f t="shared" si="18"/>
        <v>0</v>
      </c>
      <c r="L56" s="36"/>
      <c r="M56" s="37"/>
      <c r="N56" s="43">
        <f t="shared" si="19"/>
        <v>0</v>
      </c>
      <c r="O56" s="36"/>
      <c r="P56" s="37"/>
      <c r="Q56" s="43">
        <f t="shared" si="20"/>
        <v>0</v>
      </c>
      <c r="R56" s="63">
        <f t="shared" si="21"/>
        <v>0</v>
      </c>
      <c r="S56" s="63">
        <f t="shared" si="21"/>
        <v>0</v>
      </c>
    </row>
    <row r="57" spans="1:19" ht="12.75" hidden="1">
      <c r="A57" s="54" t="s">
        <v>617</v>
      </c>
      <c r="B57" s="31" t="s">
        <v>618</v>
      </c>
      <c r="C57" s="36"/>
      <c r="D57" s="37"/>
      <c r="E57" s="43">
        <f aca="true" t="shared" si="24" ref="E57:E72">IF(OR(D57=0,C57=0),0,D57/C57)*100</f>
        <v>0</v>
      </c>
      <c r="F57" s="36"/>
      <c r="G57" s="37"/>
      <c r="H57" s="43">
        <f aca="true" t="shared" si="25" ref="H57:H72">IF(OR(G57=0,F57=0),0,G57/F57)*100</f>
        <v>0</v>
      </c>
      <c r="I57" s="36"/>
      <c r="J57" s="37"/>
      <c r="K57" s="43">
        <f aca="true" t="shared" si="26" ref="K57:K72">IF(OR(J57=0,I57=0),0,J57/I57)*100</f>
        <v>0</v>
      </c>
      <c r="L57" s="36"/>
      <c r="M57" s="37"/>
      <c r="N57" s="43">
        <f aca="true" t="shared" si="27" ref="N57:N72">IF(OR(M57=0,L57=0),0,M57/L57)*100</f>
        <v>0</v>
      </c>
      <c r="O57" s="36"/>
      <c r="P57" s="37"/>
      <c r="Q57" s="43">
        <f aca="true" t="shared" si="28" ref="Q57:Q72">IF(OR(P57=0,O57=0),0,P57/O57)*100</f>
        <v>0</v>
      </c>
      <c r="R57" s="63">
        <f aca="true" t="shared" si="29" ref="R57:S72">SUM(C57+F57+I57+L57+O57)</f>
        <v>0</v>
      </c>
      <c r="S57" s="63">
        <f t="shared" si="29"/>
        <v>0</v>
      </c>
    </row>
    <row r="58" spans="1:19" ht="12.75" hidden="1">
      <c r="A58" s="54" t="s">
        <v>619</v>
      </c>
      <c r="B58" s="31" t="s">
        <v>620</v>
      </c>
      <c r="C58" s="36"/>
      <c r="D58" s="37"/>
      <c r="E58" s="43">
        <f t="shared" si="24"/>
        <v>0</v>
      </c>
      <c r="F58" s="36"/>
      <c r="G58" s="37"/>
      <c r="H58" s="43">
        <f t="shared" si="25"/>
        <v>0</v>
      </c>
      <c r="I58" s="36"/>
      <c r="J58" s="37"/>
      <c r="K58" s="43">
        <f t="shared" si="26"/>
        <v>0</v>
      </c>
      <c r="L58" s="36"/>
      <c r="M58" s="37"/>
      <c r="N58" s="43">
        <f t="shared" si="27"/>
        <v>0</v>
      </c>
      <c r="O58" s="36"/>
      <c r="P58" s="37"/>
      <c r="Q58" s="43">
        <f t="shared" si="28"/>
        <v>0</v>
      </c>
      <c r="R58" s="63">
        <f t="shared" si="29"/>
        <v>0</v>
      </c>
      <c r="S58" s="63">
        <f t="shared" si="29"/>
        <v>0</v>
      </c>
    </row>
    <row r="59" spans="1:19" ht="12.75" hidden="1">
      <c r="A59" s="54" t="s">
        <v>621</v>
      </c>
      <c r="B59" s="31" t="s">
        <v>622</v>
      </c>
      <c r="C59" s="36"/>
      <c r="D59" s="37"/>
      <c r="E59" s="43">
        <f t="shared" si="24"/>
        <v>0</v>
      </c>
      <c r="F59" s="36"/>
      <c r="G59" s="37"/>
      <c r="H59" s="43">
        <f t="shared" si="25"/>
        <v>0</v>
      </c>
      <c r="I59" s="36"/>
      <c r="J59" s="37"/>
      <c r="K59" s="43">
        <f t="shared" si="26"/>
        <v>0</v>
      </c>
      <c r="L59" s="36"/>
      <c r="M59" s="37"/>
      <c r="N59" s="43">
        <f t="shared" si="27"/>
        <v>0</v>
      </c>
      <c r="O59" s="36"/>
      <c r="P59" s="37"/>
      <c r="Q59" s="43">
        <f t="shared" si="28"/>
        <v>0</v>
      </c>
      <c r="R59" s="63">
        <f t="shared" si="29"/>
        <v>0</v>
      </c>
      <c r="S59" s="63">
        <f t="shared" si="29"/>
        <v>0</v>
      </c>
    </row>
    <row r="60" spans="1:19" ht="12.75" hidden="1">
      <c r="A60" s="54" t="s">
        <v>623</v>
      </c>
      <c r="B60" s="31" t="s">
        <v>624</v>
      </c>
      <c r="C60" s="36"/>
      <c r="D60" s="37"/>
      <c r="E60" s="43">
        <f t="shared" si="24"/>
        <v>0</v>
      </c>
      <c r="F60" s="36"/>
      <c r="G60" s="37"/>
      <c r="H60" s="43">
        <f t="shared" si="25"/>
        <v>0</v>
      </c>
      <c r="I60" s="36"/>
      <c r="J60" s="37"/>
      <c r="K60" s="43">
        <f t="shared" si="26"/>
        <v>0</v>
      </c>
      <c r="L60" s="36"/>
      <c r="M60" s="37"/>
      <c r="N60" s="43">
        <f t="shared" si="27"/>
        <v>0</v>
      </c>
      <c r="O60" s="36"/>
      <c r="P60" s="37"/>
      <c r="Q60" s="43">
        <f t="shared" si="28"/>
        <v>0</v>
      </c>
      <c r="R60" s="63">
        <f t="shared" si="29"/>
        <v>0</v>
      </c>
      <c r="S60" s="63">
        <f t="shared" si="29"/>
        <v>0</v>
      </c>
    </row>
    <row r="61" spans="1:19" ht="12.75" hidden="1">
      <c r="A61" s="54" t="s">
        <v>625</v>
      </c>
      <c r="B61" s="31" t="s">
        <v>626</v>
      </c>
      <c r="C61" s="36"/>
      <c r="D61" s="37"/>
      <c r="E61" s="43">
        <f t="shared" si="24"/>
        <v>0</v>
      </c>
      <c r="F61" s="36"/>
      <c r="G61" s="37"/>
      <c r="H61" s="43">
        <f t="shared" si="25"/>
        <v>0</v>
      </c>
      <c r="I61" s="36"/>
      <c r="J61" s="37"/>
      <c r="K61" s="43">
        <f t="shared" si="26"/>
        <v>0</v>
      </c>
      <c r="L61" s="36"/>
      <c r="M61" s="37"/>
      <c r="N61" s="43">
        <f t="shared" si="27"/>
        <v>0</v>
      </c>
      <c r="O61" s="36"/>
      <c r="P61" s="37"/>
      <c r="Q61" s="43">
        <f t="shared" si="28"/>
        <v>0</v>
      </c>
      <c r="R61" s="63">
        <f t="shared" si="29"/>
        <v>0</v>
      </c>
      <c r="S61" s="63">
        <f t="shared" si="29"/>
        <v>0</v>
      </c>
    </row>
    <row r="62" spans="1:19" ht="12.75" hidden="1">
      <c r="A62" s="54" t="s">
        <v>627</v>
      </c>
      <c r="B62" s="31" t="s">
        <v>397</v>
      </c>
      <c r="C62" s="36"/>
      <c r="D62" s="37"/>
      <c r="E62" s="43">
        <f t="shared" si="24"/>
        <v>0</v>
      </c>
      <c r="F62" s="36"/>
      <c r="G62" s="37"/>
      <c r="H62" s="43">
        <f t="shared" si="25"/>
        <v>0</v>
      </c>
      <c r="I62" s="36"/>
      <c r="J62" s="37"/>
      <c r="K62" s="43">
        <f t="shared" si="26"/>
        <v>0</v>
      </c>
      <c r="L62" s="36"/>
      <c r="M62" s="37"/>
      <c r="N62" s="43">
        <f t="shared" si="27"/>
        <v>0</v>
      </c>
      <c r="O62" s="36"/>
      <c r="P62" s="37"/>
      <c r="Q62" s="43">
        <f t="shared" si="28"/>
        <v>0</v>
      </c>
      <c r="R62" s="63">
        <f t="shared" si="29"/>
        <v>0</v>
      </c>
      <c r="S62" s="63">
        <f t="shared" si="29"/>
        <v>0</v>
      </c>
    </row>
    <row r="63" spans="1:19" ht="12.75" hidden="1">
      <c r="A63" s="54" t="s">
        <v>628</v>
      </c>
      <c r="B63" s="31" t="s">
        <v>629</v>
      </c>
      <c r="C63" s="36">
        <f aca="true" t="shared" si="30" ref="C63:M63">SUM(C64)</f>
        <v>0</v>
      </c>
      <c r="D63" s="37">
        <f t="shared" si="30"/>
        <v>0</v>
      </c>
      <c r="E63" s="43">
        <f t="shared" si="24"/>
        <v>0</v>
      </c>
      <c r="F63" s="36">
        <f t="shared" si="30"/>
        <v>0</v>
      </c>
      <c r="G63" s="37">
        <f t="shared" si="30"/>
        <v>0</v>
      </c>
      <c r="H63" s="43">
        <f t="shared" si="25"/>
        <v>0</v>
      </c>
      <c r="I63" s="36">
        <f t="shared" si="30"/>
        <v>0</v>
      </c>
      <c r="J63" s="37">
        <f t="shared" si="30"/>
        <v>0</v>
      </c>
      <c r="K63" s="43">
        <f t="shared" si="26"/>
        <v>0</v>
      </c>
      <c r="L63" s="36">
        <f t="shared" si="30"/>
        <v>0</v>
      </c>
      <c r="M63" s="37">
        <f t="shared" si="30"/>
        <v>0</v>
      </c>
      <c r="N63" s="43">
        <f t="shared" si="27"/>
        <v>0</v>
      </c>
      <c r="O63" s="36">
        <f>SUM(O64)</f>
        <v>0</v>
      </c>
      <c r="P63" s="37">
        <f>SUM(P64)</f>
        <v>0</v>
      </c>
      <c r="Q63" s="43">
        <f t="shared" si="28"/>
        <v>0</v>
      </c>
      <c r="R63" s="63">
        <f t="shared" si="29"/>
        <v>0</v>
      </c>
      <c r="S63" s="63">
        <f t="shared" si="29"/>
        <v>0</v>
      </c>
    </row>
    <row r="64" spans="1:19" ht="12.75" hidden="1">
      <c r="A64" s="54" t="s">
        <v>630</v>
      </c>
      <c r="B64" s="31" t="s">
        <v>631</v>
      </c>
      <c r="C64" s="36"/>
      <c r="D64" s="37"/>
      <c r="E64" s="43">
        <f t="shared" si="24"/>
        <v>0</v>
      </c>
      <c r="F64" s="36"/>
      <c r="G64" s="37"/>
      <c r="H64" s="43">
        <f t="shared" si="25"/>
        <v>0</v>
      </c>
      <c r="I64" s="36"/>
      <c r="J64" s="37"/>
      <c r="K64" s="43">
        <f t="shared" si="26"/>
        <v>0</v>
      </c>
      <c r="L64" s="36"/>
      <c r="M64" s="37"/>
      <c r="N64" s="43">
        <f t="shared" si="27"/>
        <v>0</v>
      </c>
      <c r="O64" s="36"/>
      <c r="P64" s="37"/>
      <c r="Q64" s="43">
        <f t="shared" si="28"/>
        <v>0</v>
      </c>
      <c r="R64" s="63">
        <f t="shared" si="29"/>
        <v>0</v>
      </c>
      <c r="S64" s="63">
        <f t="shared" si="29"/>
        <v>0</v>
      </c>
    </row>
    <row r="65" spans="1:19" ht="12.75" hidden="1">
      <c r="A65" s="54" t="s">
        <v>632</v>
      </c>
      <c r="B65" s="31" t="s">
        <v>633</v>
      </c>
      <c r="C65" s="36"/>
      <c r="D65" s="37"/>
      <c r="E65" s="43">
        <f t="shared" si="24"/>
        <v>0</v>
      </c>
      <c r="F65" s="36"/>
      <c r="G65" s="37"/>
      <c r="H65" s="43">
        <f t="shared" si="25"/>
        <v>0</v>
      </c>
      <c r="I65" s="36"/>
      <c r="J65" s="37"/>
      <c r="K65" s="43">
        <f t="shared" si="26"/>
        <v>0</v>
      </c>
      <c r="L65" s="36"/>
      <c r="M65" s="37"/>
      <c r="N65" s="43">
        <f t="shared" si="27"/>
        <v>0</v>
      </c>
      <c r="O65" s="36"/>
      <c r="P65" s="37"/>
      <c r="Q65" s="43">
        <f t="shared" si="28"/>
        <v>0</v>
      </c>
      <c r="R65" s="63">
        <f t="shared" si="29"/>
        <v>0</v>
      </c>
      <c r="S65" s="63">
        <f t="shared" si="29"/>
        <v>0</v>
      </c>
    </row>
    <row r="66" spans="1:19" ht="12.75" hidden="1">
      <c r="A66" s="54" t="s">
        <v>634</v>
      </c>
      <c r="B66" s="31" t="s">
        <v>635</v>
      </c>
      <c r="C66" s="36"/>
      <c r="D66" s="37"/>
      <c r="E66" s="43">
        <f t="shared" si="24"/>
        <v>0</v>
      </c>
      <c r="F66" s="36"/>
      <c r="G66" s="37"/>
      <c r="H66" s="43">
        <f t="shared" si="25"/>
        <v>0</v>
      </c>
      <c r="I66" s="36"/>
      <c r="J66" s="37"/>
      <c r="K66" s="43">
        <f t="shared" si="26"/>
        <v>0</v>
      </c>
      <c r="L66" s="36"/>
      <c r="M66" s="37"/>
      <c r="N66" s="43">
        <f t="shared" si="27"/>
        <v>0</v>
      </c>
      <c r="O66" s="36"/>
      <c r="P66" s="37"/>
      <c r="Q66" s="43">
        <f t="shared" si="28"/>
        <v>0</v>
      </c>
      <c r="R66" s="63">
        <f t="shared" si="29"/>
        <v>0</v>
      </c>
      <c r="S66" s="63">
        <f t="shared" si="29"/>
        <v>0</v>
      </c>
    </row>
    <row r="67" spans="1:19" ht="12.75" hidden="1">
      <c r="A67" s="54" t="s">
        <v>636</v>
      </c>
      <c r="B67" s="31" t="s">
        <v>637</v>
      </c>
      <c r="C67" s="36">
        <f aca="true" t="shared" si="31" ref="C67:M67">SUM(C68:C76)</f>
        <v>0</v>
      </c>
      <c r="D67" s="37">
        <f t="shared" si="31"/>
        <v>0</v>
      </c>
      <c r="E67" s="43">
        <f t="shared" si="24"/>
        <v>0</v>
      </c>
      <c r="F67" s="36">
        <f t="shared" si="31"/>
        <v>1</v>
      </c>
      <c r="G67" s="37">
        <f t="shared" si="31"/>
        <v>0</v>
      </c>
      <c r="H67" s="43">
        <f t="shared" si="25"/>
        <v>0</v>
      </c>
      <c r="I67" s="36">
        <f t="shared" si="31"/>
        <v>0</v>
      </c>
      <c r="J67" s="37">
        <f t="shared" si="31"/>
        <v>0</v>
      </c>
      <c r="K67" s="43">
        <f t="shared" si="26"/>
        <v>0</v>
      </c>
      <c r="L67" s="36">
        <f t="shared" si="31"/>
        <v>0</v>
      </c>
      <c r="M67" s="37">
        <f t="shared" si="31"/>
        <v>0</v>
      </c>
      <c r="N67" s="43">
        <f t="shared" si="27"/>
        <v>0</v>
      </c>
      <c r="O67" s="36">
        <f>SUM(O68:O76)</f>
        <v>0</v>
      </c>
      <c r="P67" s="37">
        <f>SUM(P68:P76)</f>
        <v>0</v>
      </c>
      <c r="Q67" s="43">
        <f t="shared" si="28"/>
        <v>0</v>
      </c>
      <c r="R67" s="63">
        <f t="shared" si="29"/>
        <v>1</v>
      </c>
      <c r="S67" s="63">
        <f t="shared" si="29"/>
        <v>0</v>
      </c>
    </row>
    <row r="68" spans="1:19" ht="12.75" hidden="1">
      <c r="A68" s="54" t="s">
        <v>638</v>
      </c>
      <c r="B68" s="31" t="s">
        <v>639</v>
      </c>
      <c r="C68" s="36"/>
      <c r="D68" s="37"/>
      <c r="E68" s="43">
        <f t="shared" si="24"/>
        <v>0</v>
      </c>
      <c r="F68" s="36">
        <v>1</v>
      </c>
      <c r="G68" s="37"/>
      <c r="H68" s="43">
        <f t="shared" si="25"/>
        <v>0</v>
      </c>
      <c r="I68" s="36"/>
      <c r="J68" s="37"/>
      <c r="K68" s="43">
        <f t="shared" si="26"/>
        <v>0</v>
      </c>
      <c r="L68" s="36"/>
      <c r="M68" s="37"/>
      <c r="N68" s="43">
        <f t="shared" si="27"/>
        <v>0</v>
      </c>
      <c r="O68" s="36"/>
      <c r="P68" s="37"/>
      <c r="Q68" s="43">
        <f t="shared" si="28"/>
        <v>0</v>
      </c>
      <c r="R68" s="63">
        <f t="shared" si="29"/>
        <v>1</v>
      </c>
      <c r="S68" s="63">
        <f t="shared" si="29"/>
        <v>0</v>
      </c>
    </row>
    <row r="69" spans="1:19" ht="12.75" hidden="1">
      <c r="A69" s="54" t="s">
        <v>640</v>
      </c>
      <c r="B69" s="31" t="s">
        <v>641</v>
      </c>
      <c r="C69" s="36"/>
      <c r="D69" s="37"/>
      <c r="E69" s="43">
        <f t="shared" si="24"/>
        <v>0</v>
      </c>
      <c r="F69" s="36"/>
      <c r="G69" s="37"/>
      <c r="H69" s="43">
        <f t="shared" si="25"/>
        <v>0</v>
      </c>
      <c r="I69" s="36"/>
      <c r="J69" s="37"/>
      <c r="K69" s="43">
        <f t="shared" si="26"/>
        <v>0</v>
      </c>
      <c r="L69" s="36"/>
      <c r="M69" s="37"/>
      <c r="N69" s="43">
        <f t="shared" si="27"/>
        <v>0</v>
      </c>
      <c r="O69" s="36"/>
      <c r="P69" s="37"/>
      <c r="Q69" s="43">
        <f t="shared" si="28"/>
        <v>0</v>
      </c>
      <c r="R69" s="63">
        <f t="shared" si="29"/>
        <v>0</v>
      </c>
      <c r="S69" s="63">
        <f t="shared" si="29"/>
        <v>0</v>
      </c>
    </row>
    <row r="70" spans="1:19" ht="12.75" hidden="1">
      <c r="A70" s="54" t="s">
        <v>642</v>
      </c>
      <c r="B70" s="31" t="s">
        <v>643</v>
      </c>
      <c r="C70" s="36"/>
      <c r="D70" s="37"/>
      <c r="E70" s="43">
        <f t="shared" si="24"/>
        <v>0</v>
      </c>
      <c r="F70" s="36"/>
      <c r="G70" s="37"/>
      <c r="H70" s="43">
        <f t="shared" si="25"/>
        <v>0</v>
      </c>
      <c r="I70" s="36"/>
      <c r="J70" s="37"/>
      <c r="K70" s="43">
        <f t="shared" si="26"/>
        <v>0</v>
      </c>
      <c r="L70" s="36"/>
      <c r="M70" s="37"/>
      <c r="N70" s="43">
        <f t="shared" si="27"/>
        <v>0</v>
      </c>
      <c r="O70" s="36"/>
      <c r="P70" s="37"/>
      <c r="Q70" s="43">
        <f t="shared" si="28"/>
        <v>0</v>
      </c>
      <c r="R70" s="63">
        <f t="shared" si="29"/>
        <v>0</v>
      </c>
      <c r="S70" s="63">
        <f t="shared" si="29"/>
        <v>0</v>
      </c>
    </row>
    <row r="71" spans="1:19" ht="12.75" hidden="1">
      <c r="A71" s="54" t="s">
        <v>644</v>
      </c>
      <c r="B71" s="31" t="s">
        <v>645</v>
      </c>
      <c r="C71" s="36"/>
      <c r="D71" s="37"/>
      <c r="E71" s="43">
        <f t="shared" si="24"/>
        <v>0</v>
      </c>
      <c r="F71" s="36"/>
      <c r="G71" s="37"/>
      <c r="H71" s="43">
        <f t="shared" si="25"/>
        <v>0</v>
      </c>
      <c r="I71" s="36"/>
      <c r="J71" s="37"/>
      <c r="K71" s="43">
        <f t="shared" si="26"/>
        <v>0</v>
      </c>
      <c r="L71" s="36"/>
      <c r="M71" s="37"/>
      <c r="N71" s="43">
        <f t="shared" si="27"/>
        <v>0</v>
      </c>
      <c r="O71" s="36"/>
      <c r="P71" s="37"/>
      <c r="Q71" s="43">
        <f t="shared" si="28"/>
        <v>0</v>
      </c>
      <c r="R71" s="63">
        <f t="shared" si="29"/>
        <v>0</v>
      </c>
      <c r="S71" s="63">
        <f t="shared" si="29"/>
        <v>0</v>
      </c>
    </row>
    <row r="72" spans="1:19" ht="12.75" hidden="1">
      <c r="A72" s="54" t="s">
        <v>646</v>
      </c>
      <c r="B72" s="31" t="s">
        <v>647</v>
      </c>
      <c r="C72" s="36"/>
      <c r="D72" s="37"/>
      <c r="E72" s="43">
        <f t="shared" si="24"/>
        <v>0</v>
      </c>
      <c r="F72" s="36"/>
      <c r="G72" s="37"/>
      <c r="H72" s="43">
        <f t="shared" si="25"/>
        <v>0</v>
      </c>
      <c r="I72" s="36"/>
      <c r="J72" s="37"/>
      <c r="K72" s="43">
        <f t="shared" si="26"/>
        <v>0</v>
      </c>
      <c r="L72" s="36"/>
      <c r="M72" s="37"/>
      <c r="N72" s="43">
        <f t="shared" si="27"/>
        <v>0</v>
      </c>
      <c r="O72" s="36"/>
      <c r="P72" s="37"/>
      <c r="Q72" s="43">
        <f t="shared" si="28"/>
        <v>0</v>
      </c>
      <c r="R72" s="63">
        <f t="shared" si="29"/>
        <v>0</v>
      </c>
      <c r="S72" s="63">
        <f t="shared" si="29"/>
        <v>0</v>
      </c>
    </row>
    <row r="73" spans="1:19" ht="12.75" hidden="1">
      <c r="A73" s="54" t="s">
        <v>648</v>
      </c>
      <c r="B73" s="31" t="s">
        <v>649</v>
      </c>
      <c r="C73" s="36"/>
      <c r="D73" s="37"/>
      <c r="E73" s="43">
        <f aca="true" t="shared" si="32" ref="E73:E88">IF(OR(D73=0,C73=0),0,D73/C73)*100</f>
        <v>0</v>
      </c>
      <c r="F73" s="36"/>
      <c r="G73" s="37"/>
      <c r="H73" s="43">
        <f aca="true" t="shared" si="33" ref="H73:H88">IF(OR(G73=0,F73=0),0,G73/F73)*100</f>
        <v>0</v>
      </c>
      <c r="I73" s="36"/>
      <c r="J73" s="37"/>
      <c r="K73" s="43">
        <f aca="true" t="shared" si="34" ref="K73:K88">IF(OR(J73=0,I73=0),0,J73/I73)*100</f>
        <v>0</v>
      </c>
      <c r="L73" s="36"/>
      <c r="M73" s="37"/>
      <c r="N73" s="43">
        <f aca="true" t="shared" si="35" ref="N73:N88">IF(OR(M73=0,L73=0),0,M73/L73)*100</f>
        <v>0</v>
      </c>
      <c r="O73" s="36"/>
      <c r="P73" s="37"/>
      <c r="Q73" s="43">
        <f aca="true" t="shared" si="36" ref="Q73:Q88">IF(OR(P73=0,O73=0),0,P73/O73)*100</f>
        <v>0</v>
      </c>
      <c r="R73" s="63">
        <f aca="true" t="shared" si="37" ref="R73:S88">SUM(C73+F73+I73+L73+O73)</f>
        <v>0</v>
      </c>
      <c r="S73" s="63">
        <f t="shared" si="37"/>
        <v>0</v>
      </c>
    </row>
    <row r="74" spans="1:19" ht="12.75" hidden="1">
      <c r="A74" s="54" t="s">
        <v>650</v>
      </c>
      <c r="B74" s="31" t="s">
        <v>651</v>
      </c>
      <c r="C74" s="36"/>
      <c r="D74" s="37"/>
      <c r="E74" s="43">
        <f t="shared" si="32"/>
        <v>0</v>
      </c>
      <c r="F74" s="36"/>
      <c r="G74" s="37"/>
      <c r="H74" s="43">
        <f t="shared" si="33"/>
        <v>0</v>
      </c>
      <c r="I74" s="36"/>
      <c r="J74" s="37"/>
      <c r="K74" s="43">
        <f t="shared" si="34"/>
        <v>0</v>
      </c>
      <c r="L74" s="36"/>
      <c r="M74" s="37"/>
      <c r="N74" s="43">
        <f t="shared" si="35"/>
        <v>0</v>
      </c>
      <c r="O74" s="36"/>
      <c r="P74" s="37"/>
      <c r="Q74" s="43">
        <f t="shared" si="36"/>
        <v>0</v>
      </c>
      <c r="R74" s="63">
        <f t="shared" si="37"/>
        <v>0</v>
      </c>
      <c r="S74" s="63">
        <f t="shared" si="37"/>
        <v>0</v>
      </c>
    </row>
    <row r="75" spans="1:19" ht="12.75" hidden="1">
      <c r="A75" s="54" t="s">
        <v>652</v>
      </c>
      <c r="B75" s="31" t="s">
        <v>653</v>
      </c>
      <c r="C75" s="36"/>
      <c r="D75" s="37"/>
      <c r="E75" s="43">
        <f t="shared" si="32"/>
        <v>0</v>
      </c>
      <c r="F75" s="36"/>
      <c r="G75" s="37"/>
      <c r="H75" s="43">
        <f t="shared" si="33"/>
        <v>0</v>
      </c>
      <c r="I75" s="36"/>
      <c r="J75" s="37"/>
      <c r="K75" s="43">
        <f t="shared" si="34"/>
        <v>0</v>
      </c>
      <c r="L75" s="36"/>
      <c r="M75" s="37"/>
      <c r="N75" s="43">
        <f t="shared" si="35"/>
        <v>0</v>
      </c>
      <c r="O75" s="36"/>
      <c r="P75" s="37"/>
      <c r="Q75" s="43">
        <f t="shared" si="36"/>
        <v>0</v>
      </c>
      <c r="R75" s="63">
        <f t="shared" si="37"/>
        <v>0</v>
      </c>
      <c r="S75" s="63">
        <f t="shared" si="37"/>
        <v>0</v>
      </c>
    </row>
    <row r="76" spans="1:19" ht="12.75" hidden="1">
      <c r="A76" s="54" t="s">
        <v>654</v>
      </c>
      <c r="B76" s="31" t="s">
        <v>655</v>
      </c>
      <c r="C76" s="36"/>
      <c r="D76" s="37"/>
      <c r="E76" s="43">
        <f t="shared" si="32"/>
        <v>0</v>
      </c>
      <c r="F76" s="36"/>
      <c r="G76" s="37"/>
      <c r="H76" s="43">
        <f t="shared" si="33"/>
        <v>0</v>
      </c>
      <c r="I76" s="36"/>
      <c r="J76" s="37"/>
      <c r="K76" s="43">
        <f t="shared" si="34"/>
        <v>0</v>
      </c>
      <c r="L76" s="36"/>
      <c r="M76" s="37"/>
      <c r="N76" s="43">
        <f t="shared" si="35"/>
        <v>0</v>
      </c>
      <c r="O76" s="36"/>
      <c r="P76" s="37"/>
      <c r="Q76" s="43">
        <f t="shared" si="36"/>
        <v>0</v>
      </c>
      <c r="R76" s="63">
        <f t="shared" si="37"/>
        <v>0</v>
      </c>
      <c r="S76" s="63">
        <f t="shared" si="37"/>
        <v>0</v>
      </c>
    </row>
    <row r="77" spans="1:19" ht="12.75">
      <c r="A77" s="51" t="s">
        <v>656</v>
      </c>
      <c r="B77" s="52" t="s">
        <v>657</v>
      </c>
      <c r="C77" s="34">
        <f aca="true" t="shared" si="38" ref="C77:M77">SUM(C78+C87+C88+C97+C104)</f>
        <v>1220001</v>
      </c>
      <c r="D77" s="35">
        <f t="shared" si="38"/>
        <v>1230451</v>
      </c>
      <c r="E77" s="42">
        <f t="shared" si="32"/>
        <v>100.85655667495355</v>
      </c>
      <c r="F77" s="34">
        <f t="shared" si="38"/>
        <v>700001</v>
      </c>
      <c r="G77" s="35">
        <f t="shared" si="38"/>
        <v>408333</v>
      </c>
      <c r="H77" s="42">
        <f t="shared" si="33"/>
        <v>58.33320238113946</v>
      </c>
      <c r="I77" s="34">
        <f t="shared" si="38"/>
        <v>419589</v>
      </c>
      <c r="J77" s="35">
        <f t="shared" si="38"/>
        <v>157364</v>
      </c>
      <c r="K77" s="42">
        <f t="shared" si="34"/>
        <v>37.50431970332873</v>
      </c>
      <c r="L77" s="34">
        <f t="shared" si="38"/>
        <v>768263</v>
      </c>
      <c r="M77" s="35">
        <f t="shared" si="38"/>
        <v>759110</v>
      </c>
      <c r="N77" s="42">
        <f t="shared" si="35"/>
        <v>98.80861111364207</v>
      </c>
      <c r="O77" s="34">
        <f>SUM(O78+O87+O88+O97+O104)</f>
        <v>884200</v>
      </c>
      <c r="P77" s="35">
        <f>SUM(P78+P87+P88+P97+P104)</f>
        <v>670430</v>
      </c>
      <c r="Q77" s="42">
        <f t="shared" si="36"/>
        <v>75.82334313503732</v>
      </c>
      <c r="R77" s="63">
        <f t="shared" si="37"/>
        <v>3992054</v>
      </c>
      <c r="S77" s="63">
        <f t="shared" si="37"/>
        <v>3225688</v>
      </c>
    </row>
    <row r="78" spans="1:19" ht="12.75" hidden="1">
      <c r="A78" s="51" t="s">
        <v>658</v>
      </c>
      <c r="B78" s="52" t="s">
        <v>659</v>
      </c>
      <c r="C78" s="34">
        <f aca="true" t="shared" si="39" ref="C78:M78">SUM(C79:C86)-C80</f>
        <v>0</v>
      </c>
      <c r="D78" s="35">
        <f t="shared" si="39"/>
        <v>0</v>
      </c>
      <c r="E78" s="42">
        <f t="shared" si="32"/>
        <v>0</v>
      </c>
      <c r="F78" s="34">
        <f t="shared" si="39"/>
        <v>0</v>
      </c>
      <c r="G78" s="35">
        <f t="shared" si="39"/>
        <v>0</v>
      </c>
      <c r="H78" s="42">
        <f t="shared" si="33"/>
        <v>0</v>
      </c>
      <c r="I78" s="34">
        <f t="shared" si="39"/>
        <v>0</v>
      </c>
      <c r="J78" s="35">
        <f t="shared" si="39"/>
        <v>0</v>
      </c>
      <c r="K78" s="42">
        <f t="shared" si="34"/>
        <v>0</v>
      </c>
      <c r="L78" s="34">
        <f t="shared" si="39"/>
        <v>0</v>
      </c>
      <c r="M78" s="35">
        <f t="shared" si="39"/>
        <v>0</v>
      </c>
      <c r="N78" s="42">
        <f t="shared" si="35"/>
        <v>0</v>
      </c>
      <c r="O78" s="34">
        <f>SUM(O79:O86)-O80</f>
        <v>0</v>
      </c>
      <c r="P78" s="35">
        <f>SUM(P79:P86)-P80</f>
        <v>0</v>
      </c>
      <c r="Q78" s="42">
        <f t="shared" si="36"/>
        <v>0</v>
      </c>
      <c r="R78" s="63">
        <f t="shared" si="37"/>
        <v>0</v>
      </c>
      <c r="S78" s="63">
        <f t="shared" si="37"/>
        <v>0</v>
      </c>
    </row>
    <row r="79" spans="1:19" ht="12.75" hidden="1">
      <c r="A79" s="54" t="s">
        <v>660</v>
      </c>
      <c r="B79" s="31" t="s">
        <v>661</v>
      </c>
      <c r="C79" s="36"/>
      <c r="D79" s="37"/>
      <c r="E79" s="43">
        <f t="shared" si="32"/>
        <v>0</v>
      </c>
      <c r="F79" s="36"/>
      <c r="G79" s="37"/>
      <c r="H79" s="43">
        <f t="shared" si="33"/>
        <v>0</v>
      </c>
      <c r="I79" s="36"/>
      <c r="J79" s="37"/>
      <c r="K79" s="43">
        <f t="shared" si="34"/>
        <v>0</v>
      </c>
      <c r="L79" s="36"/>
      <c r="M79" s="37"/>
      <c r="N79" s="43">
        <f t="shared" si="35"/>
        <v>0</v>
      </c>
      <c r="O79" s="36"/>
      <c r="P79" s="37"/>
      <c r="Q79" s="43">
        <f t="shared" si="36"/>
        <v>0</v>
      </c>
      <c r="R79" s="63">
        <f t="shared" si="37"/>
        <v>0</v>
      </c>
      <c r="S79" s="63">
        <f t="shared" si="37"/>
        <v>0</v>
      </c>
    </row>
    <row r="80" spans="1:19" ht="12.75" hidden="1">
      <c r="A80" s="54" t="s">
        <v>662</v>
      </c>
      <c r="B80" s="31" t="s">
        <v>663</v>
      </c>
      <c r="C80" s="36">
        <f aca="true" t="shared" si="40" ref="C80:M80">SUM(C81:C82)</f>
        <v>0</v>
      </c>
      <c r="D80" s="37">
        <f t="shared" si="40"/>
        <v>0</v>
      </c>
      <c r="E80" s="43">
        <f t="shared" si="32"/>
        <v>0</v>
      </c>
      <c r="F80" s="36">
        <f t="shared" si="40"/>
        <v>0</v>
      </c>
      <c r="G80" s="37">
        <f t="shared" si="40"/>
        <v>0</v>
      </c>
      <c r="H80" s="43">
        <f t="shared" si="33"/>
        <v>0</v>
      </c>
      <c r="I80" s="36">
        <f t="shared" si="40"/>
        <v>0</v>
      </c>
      <c r="J80" s="37">
        <f t="shared" si="40"/>
        <v>0</v>
      </c>
      <c r="K80" s="43">
        <f t="shared" si="34"/>
        <v>0</v>
      </c>
      <c r="L80" s="36">
        <f t="shared" si="40"/>
        <v>0</v>
      </c>
      <c r="M80" s="37">
        <f t="shared" si="40"/>
        <v>0</v>
      </c>
      <c r="N80" s="43">
        <f t="shared" si="35"/>
        <v>0</v>
      </c>
      <c r="O80" s="36">
        <f>SUM(O81:O82)</f>
        <v>0</v>
      </c>
      <c r="P80" s="37">
        <f>SUM(P81:P82)</f>
        <v>0</v>
      </c>
      <c r="Q80" s="43">
        <f t="shared" si="36"/>
        <v>0</v>
      </c>
      <c r="R80" s="63">
        <f t="shared" si="37"/>
        <v>0</v>
      </c>
      <c r="S80" s="63">
        <f t="shared" si="37"/>
        <v>0</v>
      </c>
    </row>
    <row r="81" spans="1:19" ht="12.75" hidden="1">
      <c r="A81" s="54" t="s">
        <v>664</v>
      </c>
      <c r="B81" s="31" t="s">
        <v>192</v>
      </c>
      <c r="C81" s="36"/>
      <c r="D81" s="37"/>
      <c r="E81" s="43">
        <f t="shared" si="32"/>
        <v>0</v>
      </c>
      <c r="F81" s="36"/>
      <c r="G81" s="37"/>
      <c r="H81" s="43">
        <f t="shared" si="33"/>
        <v>0</v>
      </c>
      <c r="I81" s="36"/>
      <c r="J81" s="37"/>
      <c r="K81" s="43">
        <f t="shared" si="34"/>
        <v>0</v>
      </c>
      <c r="L81" s="36"/>
      <c r="M81" s="37"/>
      <c r="N81" s="43">
        <f t="shared" si="35"/>
        <v>0</v>
      </c>
      <c r="O81" s="36"/>
      <c r="P81" s="37"/>
      <c r="Q81" s="43">
        <f t="shared" si="36"/>
        <v>0</v>
      </c>
      <c r="R81" s="63">
        <f t="shared" si="37"/>
        <v>0</v>
      </c>
      <c r="S81" s="63">
        <f t="shared" si="37"/>
        <v>0</v>
      </c>
    </row>
    <row r="82" spans="1:19" ht="12.75" hidden="1">
      <c r="A82" s="54" t="s">
        <v>665</v>
      </c>
      <c r="B82" s="31" t="s">
        <v>666</v>
      </c>
      <c r="C82" s="36"/>
      <c r="D82" s="37"/>
      <c r="E82" s="43">
        <f t="shared" si="32"/>
        <v>0</v>
      </c>
      <c r="F82" s="36"/>
      <c r="G82" s="37"/>
      <c r="H82" s="43">
        <f t="shared" si="33"/>
        <v>0</v>
      </c>
      <c r="I82" s="36"/>
      <c r="J82" s="37"/>
      <c r="K82" s="43">
        <f t="shared" si="34"/>
        <v>0</v>
      </c>
      <c r="L82" s="36"/>
      <c r="M82" s="37"/>
      <c r="N82" s="43">
        <f t="shared" si="35"/>
        <v>0</v>
      </c>
      <c r="O82" s="36"/>
      <c r="P82" s="37"/>
      <c r="Q82" s="43">
        <f t="shared" si="36"/>
        <v>0</v>
      </c>
      <c r="R82" s="63">
        <f t="shared" si="37"/>
        <v>0</v>
      </c>
      <c r="S82" s="63">
        <f t="shared" si="37"/>
        <v>0</v>
      </c>
    </row>
    <row r="83" spans="1:19" ht="12.75" hidden="1">
      <c r="A83" s="54" t="s">
        <v>667</v>
      </c>
      <c r="B83" s="31" t="s">
        <v>668</v>
      </c>
      <c r="C83" s="36"/>
      <c r="D83" s="37"/>
      <c r="E83" s="43">
        <f t="shared" si="32"/>
        <v>0</v>
      </c>
      <c r="F83" s="36"/>
      <c r="G83" s="37"/>
      <c r="H83" s="43">
        <f t="shared" si="33"/>
        <v>0</v>
      </c>
      <c r="I83" s="36"/>
      <c r="J83" s="37"/>
      <c r="K83" s="43">
        <f t="shared" si="34"/>
        <v>0</v>
      </c>
      <c r="L83" s="36"/>
      <c r="M83" s="37"/>
      <c r="N83" s="43">
        <f t="shared" si="35"/>
        <v>0</v>
      </c>
      <c r="O83" s="36"/>
      <c r="P83" s="37"/>
      <c r="Q83" s="43">
        <f t="shared" si="36"/>
        <v>0</v>
      </c>
      <c r="R83" s="63">
        <f t="shared" si="37"/>
        <v>0</v>
      </c>
      <c r="S83" s="63">
        <f t="shared" si="37"/>
        <v>0</v>
      </c>
    </row>
    <row r="84" spans="1:19" ht="12.75" hidden="1">
      <c r="A84" s="54" t="s">
        <v>669</v>
      </c>
      <c r="B84" s="31" t="s">
        <v>670</v>
      </c>
      <c r="C84" s="36"/>
      <c r="D84" s="37"/>
      <c r="E84" s="43">
        <f t="shared" si="32"/>
        <v>0</v>
      </c>
      <c r="F84" s="36"/>
      <c r="G84" s="37"/>
      <c r="H84" s="43">
        <f t="shared" si="33"/>
        <v>0</v>
      </c>
      <c r="I84" s="36"/>
      <c r="J84" s="37"/>
      <c r="K84" s="43">
        <f t="shared" si="34"/>
        <v>0</v>
      </c>
      <c r="L84" s="36"/>
      <c r="M84" s="37"/>
      <c r="N84" s="43">
        <f t="shared" si="35"/>
        <v>0</v>
      </c>
      <c r="O84" s="36"/>
      <c r="P84" s="37"/>
      <c r="Q84" s="43">
        <f t="shared" si="36"/>
        <v>0</v>
      </c>
      <c r="R84" s="63">
        <f t="shared" si="37"/>
        <v>0</v>
      </c>
      <c r="S84" s="63">
        <f t="shared" si="37"/>
        <v>0</v>
      </c>
    </row>
    <row r="85" spans="1:19" ht="12.75" hidden="1">
      <c r="A85" s="54" t="s">
        <v>671</v>
      </c>
      <c r="B85" s="31" t="s">
        <v>672</v>
      </c>
      <c r="C85" s="36"/>
      <c r="D85" s="37"/>
      <c r="E85" s="43">
        <f t="shared" si="32"/>
        <v>0</v>
      </c>
      <c r="F85" s="36"/>
      <c r="G85" s="37"/>
      <c r="H85" s="43">
        <f t="shared" si="33"/>
        <v>0</v>
      </c>
      <c r="I85" s="36"/>
      <c r="J85" s="37"/>
      <c r="K85" s="43">
        <f t="shared" si="34"/>
        <v>0</v>
      </c>
      <c r="L85" s="36"/>
      <c r="M85" s="37"/>
      <c r="N85" s="43">
        <f t="shared" si="35"/>
        <v>0</v>
      </c>
      <c r="O85" s="36"/>
      <c r="P85" s="37"/>
      <c r="Q85" s="43">
        <f t="shared" si="36"/>
        <v>0</v>
      </c>
      <c r="R85" s="63">
        <f t="shared" si="37"/>
        <v>0</v>
      </c>
      <c r="S85" s="63">
        <f t="shared" si="37"/>
        <v>0</v>
      </c>
    </row>
    <row r="86" spans="1:19" ht="12.75" hidden="1">
      <c r="A86" s="54" t="s">
        <v>673</v>
      </c>
      <c r="B86" s="31" t="s">
        <v>674</v>
      </c>
      <c r="C86" s="36"/>
      <c r="D86" s="37"/>
      <c r="E86" s="43">
        <f t="shared" si="32"/>
        <v>0</v>
      </c>
      <c r="F86" s="36"/>
      <c r="G86" s="37"/>
      <c r="H86" s="43">
        <f t="shared" si="33"/>
        <v>0</v>
      </c>
      <c r="I86" s="36"/>
      <c r="J86" s="37"/>
      <c r="K86" s="43">
        <f t="shared" si="34"/>
        <v>0</v>
      </c>
      <c r="L86" s="36"/>
      <c r="M86" s="37"/>
      <c r="N86" s="43">
        <f t="shared" si="35"/>
        <v>0</v>
      </c>
      <c r="O86" s="36"/>
      <c r="P86" s="37"/>
      <c r="Q86" s="43">
        <f t="shared" si="36"/>
        <v>0</v>
      </c>
      <c r="R86" s="63">
        <f t="shared" si="37"/>
        <v>0</v>
      </c>
      <c r="S86" s="63">
        <f t="shared" si="37"/>
        <v>0</v>
      </c>
    </row>
    <row r="87" spans="1:19" ht="12.75" hidden="1">
      <c r="A87" s="51" t="s">
        <v>675</v>
      </c>
      <c r="B87" s="52" t="s">
        <v>676</v>
      </c>
      <c r="C87" s="34"/>
      <c r="D87" s="35"/>
      <c r="E87" s="42">
        <f t="shared" si="32"/>
        <v>0</v>
      </c>
      <c r="F87" s="34"/>
      <c r="G87" s="35"/>
      <c r="H87" s="42">
        <f t="shared" si="33"/>
        <v>0</v>
      </c>
      <c r="I87" s="34"/>
      <c r="J87" s="35"/>
      <c r="K87" s="42">
        <f t="shared" si="34"/>
        <v>0</v>
      </c>
      <c r="L87" s="34"/>
      <c r="M87" s="35"/>
      <c r="N87" s="42">
        <f t="shared" si="35"/>
        <v>0</v>
      </c>
      <c r="O87" s="34"/>
      <c r="P87" s="35"/>
      <c r="Q87" s="42">
        <f t="shared" si="36"/>
        <v>0</v>
      </c>
      <c r="R87" s="63">
        <f t="shared" si="37"/>
        <v>0</v>
      </c>
      <c r="S87" s="63">
        <f t="shared" si="37"/>
        <v>0</v>
      </c>
    </row>
    <row r="88" spans="1:19" ht="12.75" hidden="1">
      <c r="A88" s="51" t="s">
        <v>677</v>
      </c>
      <c r="B88" s="52" t="s">
        <v>678</v>
      </c>
      <c r="C88" s="34">
        <f aca="true" t="shared" si="41" ref="C88:M88">SUM(C89:C96)</f>
        <v>0</v>
      </c>
      <c r="D88" s="35">
        <f t="shared" si="41"/>
        <v>0</v>
      </c>
      <c r="E88" s="42">
        <f t="shared" si="32"/>
        <v>0</v>
      </c>
      <c r="F88" s="34">
        <f t="shared" si="41"/>
        <v>0</v>
      </c>
      <c r="G88" s="35">
        <f t="shared" si="41"/>
        <v>0</v>
      </c>
      <c r="H88" s="42">
        <f t="shared" si="33"/>
        <v>0</v>
      </c>
      <c r="I88" s="34">
        <f t="shared" si="41"/>
        <v>0</v>
      </c>
      <c r="J88" s="35">
        <f t="shared" si="41"/>
        <v>0</v>
      </c>
      <c r="K88" s="42">
        <f t="shared" si="34"/>
        <v>0</v>
      </c>
      <c r="L88" s="34">
        <f t="shared" si="41"/>
        <v>0</v>
      </c>
      <c r="M88" s="35">
        <f t="shared" si="41"/>
        <v>0</v>
      </c>
      <c r="N88" s="42">
        <f t="shared" si="35"/>
        <v>0</v>
      </c>
      <c r="O88" s="34">
        <f>SUM(O89:O96)</f>
        <v>0</v>
      </c>
      <c r="P88" s="35">
        <f>SUM(P89:P96)</f>
        <v>0</v>
      </c>
      <c r="Q88" s="42">
        <f t="shared" si="36"/>
        <v>0</v>
      </c>
      <c r="R88" s="63">
        <f t="shared" si="37"/>
        <v>0</v>
      </c>
      <c r="S88" s="63">
        <f t="shared" si="37"/>
        <v>0</v>
      </c>
    </row>
    <row r="89" spans="1:19" ht="12.75" hidden="1">
      <c r="A89" s="54" t="s">
        <v>679</v>
      </c>
      <c r="B89" s="31" t="s">
        <v>680</v>
      </c>
      <c r="C89" s="36"/>
      <c r="D89" s="37"/>
      <c r="E89" s="43">
        <f aca="true" t="shared" si="42" ref="E89:E104">IF(OR(D89=0,C89=0),0,D89/C89)*100</f>
        <v>0</v>
      </c>
      <c r="F89" s="36"/>
      <c r="G89" s="37"/>
      <c r="H89" s="43">
        <f aca="true" t="shared" si="43" ref="H89:H104">IF(OR(G89=0,F89=0),0,G89/F89)*100</f>
        <v>0</v>
      </c>
      <c r="I89" s="36"/>
      <c r="J89" s="37"/>
      <c r="K89" s="43">
        <f aca="true" t="shared" si="44" ref="K89:K104">IF(OR(J89=0,I89=0),0,J89/I89)*100</f>
        <v>0</v>
      </c>
      <c r="L89" s="36"/>
      <c r="M89" s="37"/>
      <c r="N89" s="43">
        <f aca="true" t="shared" si="45" ref="N89:N104">IF(OR(M89=0,L89=0),0,M89/L89)*100</f>
        <v>0</v>
      </c>
      <c r="O89" s="36"/>
      <c r="P89" s="37"/>
      <c r="Q89" s="43">
        <f aca="true" t="shared" si="46" ref="Q89:Q104">IF(OR(P89=0,O89=0),0,P89/O89)*100</f>
        <v>0</v>
      </c>
      <c r="R89" s="63">
        <f aca="true" t="shared" si="47" ref="R89:S104">SUM(C89+F89+I89+L89+O89)</f>
        <v>0</v>
      </c>
      <c r="S89" s="63">
        <f t="shared" si="47"/>
        <v>0</v>
      </c>
    </row>
    <row r="90" spans="1:19" ht="12.75" hidden="1">
      <c r="A90" s="54" t="s">
        <v>681</v>
      </c>
      <c r="B90" s="31" t="s">
        <v>472</v>
      </c>
      <c r="C90" s="36"/>
      <c r="D90" s="37"/>
      <c r="E90" s="43">
        <f t="shared" si="42"/>
        <v>0</v>
      </c>
      <c r="F90" s="36"/>
      <c r="G90" s="37"/>
      <c r="H90" s="43">
        <f t="shared" si="43"/>
        <v>0</v>
      </c>
      <c r="I90" s="36"/>
      <c r="J90" s="37"/>
      <c r="K90" s="43">
        <f t="shared" si="44"/>
        <v>0</v>
      </c>
      <c r="L90" s="36"/>
      <c r="M90" s="37"/>
      <c r="N90" s="43">
        <f t="shared" si="45"/>
        <v>0</v>
      </c>
      <c r="O90" s="36"/>
      <c r="P90" s="37"/>
      <c r="Q90" s="43">
        <f t="shared" si="46"/>
        <v>0</v>
      </c>
      <c r="R90" s="63">
        <f t="shared" si="47"/>
        <v>0</v>
      </c>
      <c r="S90" s="63">
        <f t="shared" si="47"/>
        <v>0</v>
      </c>
    </row>
    <row r="91" spans="1:19" ht="12.75" hidden="1">
      <c r="A91" s="54" t="s">
        <v>682</v>
      </c>
      <c r="B91" s="31" t="s">
        <v>683</v>
      </c>
      <c r="C91" s="36"/>
      <c r="D91" s="37"/>
      <c r="E91" s="43">
        <f t="shared" si="42"/>
        <v>0</v>
      </c>
      <c r="F91" s="36"/>
      <c r="G91" s="37"/>
      <c r="H91" s="43">
        <f t="shared" si="43"/>
        <v>0</v>
      </c>
      <c r="I91" s="36"/>
      <c r="J91" s="37"/>
      <c r="K91" s="43">
        <f t="shared" si="44"/>
        <v>0</v>
      </c>
      <c r="L91" s="36"/>
      <c r="M91" s="37"/>
      <c r="N91" s="43">
        <f t="shared" si="45"/>
        <v>0</v>
      </c>
      <c r="O91" s="36"/>
      <c r="P91" s="37"/>
      <c r="Q91" s="43">
        <f t="shared" si="46"/>
        <v>0</v>
      </c>
      <c r="R91" s="63">
        <f t="shared" si="47"/>
        <v>0</v>
      </c>
      <c r="S91" s="63">
        <f t="shared" si="47"/>
        <v>0</v>
      </c>
    </row>
    <row r="92" spans="1:19" ht="12.75" hidden="1">
      <c r="A92" s="54" t="s">
        <v>684</v>
      </c>
      <c r="B92" s="31" t="s">
        <v>685</v>
      </c>
      <c r="C92" s="36"/>
      <c r="D92" s="37"/>
      <c r="E92" s="43">
        <f t="shared" si="42"/>
        <v>0</v>
      </c>
      <c r="F92" s="36"/>
      <c r="G92" s="37"/>
      <c r="H92" s="43">
        <f t="shared" si="43"/>
        <v>0</v>
      </c>
      <c r="I92" s="36"/>
      <c r="J92" s="37"/>
      <c r="K92" s="43">
        <f t="shared" si="44"/>
        <v>0</v>
      </c>
      <c r="L92" s="36"/>
      <c r="M92" s="37"/>
      <c r="N92" s="43">
        <f t="shared" si="45"/>
        <v>0</v>
      </c>
      <c r="O92" s="36"/>
      <c r="P92" s="37"/>
      <c r="Q92" s="43">
        <f t="shared" si="46"/>
        <v>0</v>
      </c>
      <c r="R92" s="63">
        <f t="shared" si="47"/>
        <v>0</v>
      </c>
      <c r="S92" s="63">
        <f t="shared" si="47"/>
        <v>0</v>
      </c>
    </row>
    <row r="93" spans="1:19" ht="12.75" hidden="1">
      <c r="A93" s="54" t="s">
        <v>686</v>
      </c>
      <c r="B93" s="31" t="s">
        <v>687</v>
      </c>
      <c r="C93" s="36"/>
      <c r="D93" s="37"/>
      <c r="E93" s="43">
        <f t="shared" si="42"/>
        <v>0</v>
      </c>
      <c r="F93" s="36"/>
      <c r="G93" s="37"/>
      <c r="H93" s="43">
        <f t="shared" si="43"/>
        <v>0</v>
      </c>
      <c r="I93" s="36"/>
      <c r="J93" s="37"/>
      <c r="K93" s="43">
        <f t="shared" si="44"/>
        <v>0</v>
      </c>
      <c r="L93" s="36"/>
      <c r="M93" s="37"/>
      <c r="N93" s="43">
        <f t="shared" si="45"/>
        <v>0</v>
      </c>
      <c r="O93" s="36"/>
      <c r="P93" s="37"/>
      <c r="Q93" s="43">
        <f t="shared" si="46"/>
        <v>0</v>
      </c>
      <c r="R93" s="63">
        <f t="shared" si="47"/>
        <v>0</v>
      </c>
      <c r="S93" s="63">
        <f t="shared" si="47"/>
        <v>0</v>
      </c>
    </row>
    <row r="94" spans="1:19" ht="12.75" hidden="1">
      <c r="A94" s="54" t="s">
        <v>688</v>
      </c>
      <c r="B94" s="31" t="s">
        <v>689</v>
      </c>
      <c r="C94" s="36"/>
      <c r="D94" s="37"/>
      <c r="E94" s="43">
        <f t="shared" si="42"/>
        <v>0</v>
      </c>
      <c r="F94" s="36"/>
      <c r="G94" s="37"/>
      <c r="H94" s="43">
        <f t="shared" si="43"/>
        <v>0</v>
      </c>
      <c r="I94" s="36"/>
      <c r="J94" s="37"/>
      <c r="K94" s="43">
        <f t="shared" si="44"/>
        <v>0</v>
      </c>
      <c r="L94" s="36"/>
      <c r="M94" s="37"/>
      <c r="N94" s="43">
        <f t="shared" si="45"/>
        <v>0</v>
      </c>
      <c r="O94" s="36"/>
      <c r="P94" s="37"/>
      <c r="Q94" s="43">
        <f t="shared" si="46"/>
        <v>0</v>
      </c>
      <c r="R94" s="63">
        <f t="shared" si="47"/>
        <v>0</v>
      </c>
      <c r="S94" s="63">
        <f t="shared" si="47"/>
        <v>0</v>
      </c>
    </row>
    <row r="95" spans="1:19" ht="12.75" hidden="1">
      <c r="A95" s="54" t="s">
        <v>690</v>
      </c>
      <c r="B95" s="31" t="s">
        <v>691</v>
      </c>
      <c r="C95" s="36"/>
      <c r="D95" s="37"/>
      <c r="E95" s="43">
        <f t="shared" si="42"/>
        <v>0</v>
      </c>
      <c r="F95" s="36"/>
      <c r="G95" s="37"/>
      <c r="H95" s="43">
        <f t="shared" si="43"/>
        <v>0</v>
      </c>
      <c r="I95" s="36"/>
      <c r="J95" s="37"/>
      <c r="K95" s="43">
        <f t="shared" si="44"/>
        <v>0</v>
      </c>
      <c r="L95" s="36"/>
      <c r="M95" s="37"/>
      <c r="N95" s="43">
        <f t="shared" si="45"/>
        <v>0</v>
      </c>
      <c r="O95" s="36"/>
      <c r="P95" s="37"/>
      <c r="Q95" s="43">
        <f t="shared" si="46"/>
        <v>0</v>
      </c>
      <c r="R95" s="63">
        <f t="shared" si="47"/>
        <v>0</v>
      </c>
      <c r="S95" s="63">
        <f t="shared" si="47"/>
        <v>0</v>
      </c>
    </row>
    <row r="96" spans="1:19" ht="12.75" hidden="1">
      <c r="A96" s="54" t="s">
        <v>692</v>
      </c>
      <c r="B96" s="31" t="s">
        <v>693</v>
      </c>
      <c r="C96" s="36"/>
      <c r="D96" s="37"/>
      <c r="E96" s="43">
        <f t="shared" si="42"/>
        <v>0</v>
      </c>
      <c r="F96" s="36"/>
      <c r="G96" s="37"/>
      <c r="H96" s="42">
        <f t="shared" si="43"/>
        <v>0</v>
      </c>
      <c r="I96" s="36"/>
      <c r="J96" s="37"/>
      <c r="K96" s="43">
        <f t="shared" si="44"/>
        <v>0</v>
      </c>
      <c r="L96" s="36"/>
      <c r="M96" s="37"/>
      <c r="N96" s="43">
        <f t="shared" si="45"/>
        <v>0</v>
      </c>
      <c r="O96" s="36"/>
      <c r="P96" s="37"/>
      <c r="Q96" s="43">
        <f t="shared" si="46"/>
        <v>0</v>
      </c>
      <c r="R96" s="63">
        <f t="shared" si="47"/>
        <v>0</v>
      </c>
      <c r="S96" s="63">
        <f t="shared" si="47"/>
        <v>0</v>
      </c>
    </row>
    <row r="97" spans="1:19" ht="12.75">
      <c r="A97" s="51" t="s">
        <v>694</v>
      </c>
      <c r="B97" s="52" t="s">
        <v>695</v>
      </c>
      <c r="C97" s="34">
        <f aca="true" t="shared" si="48" ref="C97:M97">SUM(C98:C103)</f>
        <v>1220000</v>
      </c>
      <c r="D97" s="35">
        <f t="shared" si="48"/>
        <v>1220000</v>
      </c>
      <c r="E97" s="42">
        <f t="shared" si="42"/>
        <v>100</v>
      </c>
      <c r="F97" s="34">
        <f t="shared" si="48"/>
        <v>700000</v>
      </c>
      <c r="G97" s="35">
        <f t="shared" si="48"/>
        <v>408333</v>
      </c>
      <c r="H97" s="42">
        <f t="shared" si="43"/>
        <v>58.33328571428571</v>
      </c>
      <c r="I97" s="34">
        <f t="shared" si="48"/>
        <v>419589</v>
      </c>
      <c r="J97" s="35">
        <f t="shared" si="48"/>
        <v>157364</v>
      </c>
      <c r="K97" s="42">
        <f t="shared" si="44"/>
        <v>37.50431970332873</v>
      </c>
      <c r="L97" s="34">
        <f t="shared" si="48"/>
        <v>768262</v>
      </c>
      <c r="M97" s="35">
        <f t="shared" si="48"/>
        <v>759110</v>
      </c>
      <c r="N97" s="42">
        <f t="shared" si="45"/>
        <v>98.80873972681195</v>
      </c>
      <c r="O97" s="34">
        <f>SUM(O98:O103)</f>
        <v>884200</v>
      </c>
      <c r="P97" s="35">
        <f>SUM(P98:P103)</f>
        <v>670430</v>
      </c>
      <c r="Q97" s="42">
        <f t="shared" si="46"/>
        <v>75.82334313503732</v>
      </c>
      <c r="R97" s="63">
        <f t="shared" si="47"/>
        <v>3992051</v>
      </c>
      <c r="S97" s="63">
        <f t="shared" si="47"/>
        <v>3215237</v>
      </c>
    </row>
    <row r="98" spans="1:19" ht="12.75">
      <c r="A98" s="54" t="s">
        <v>696</v>
      </c>
      <c r="B98" s="31" t="s">
        <v>56</v>
      </c>
      <c r="C98" s="36">
        <v>1220000</v>
      </c>
      <c r="D98" s="37">
        <v>1220000</v>
      </c>
      <c r="E98" s="43">
        <f t="shared" si="42"/>
        <v>100</v>
      </c>
      <c r="F98" s="36">
        <v>700000</v>
      </c>
      <c r="G98" s="37">
        <v>408333</v>
      </c>
      <c r="H98" s="43">
        <f t="shared" si="43"/>
        <v>58.33328571428571</v>
      </c>
      <c r="I98" s="36">
        <v>419589</v>
      </c>
      <c r="J98" s="37">
        <v>157364</v>
      </c>
      <c r="K98" s="43">
        <f t="shared" si="44"/>
        <v>37.50431970332873</v>
      </c>
      <c r="L98" s="36">
        <v>768262</v>
      </c>
      <c r="M98" s="37">
        <v>759110</v>
      </c>
      <c r="N98" s="43">
        <f t="shared" si="45"/>
        <v>98.80873972681195</v>
      </c>
      <c r="O98" s="36">
        <v>884200</v>
      </c>
      <c r="P98" s="37">
        <v>670430</v>
      </c>
      <c r="Q98" s="43">
        <f t="shared" si="46"/>
        <v>75.82334313503732</v>
      </c>
      <c r="R98" s="63">
        <f t="shared" si="47"/>
        <v>3992051</v>
      </c>
      <c r="S98" s="63">
        <f t="shared" si="47"/>
        <v>3215237</v>
      </c>
    </row>
    <row r="99" spans="1:19" ht="12.75" hidden="1">
      <c r="A99" s="54" t="s">
        <v>697</v>
      </c>
      <c r="B99" s="31" t="s">
        <v>539</v>
      </c>
      <c r="C99" s="36"/>
      <c r="D99" s="37"/>
      <c r="E99" s="43">
        <f t="shared" si="42"/>
        <v>0</v>
      </c>
      <c r="F99" s="36"/>
      <c r="G99" s="37"/>
      <c r="H99" s="43">
        <f t="shared" si="43"/>
        <v>0</v>
      </c>
      <c r="I99" s="36"/>
      <c r="J99" s="37"/>
      <c r="K99" s="43">
        <f t="shared" si="44"/>
        <v>0</v>
      </c>
      <c r="L99" s="36"/>
      <c r="M99" s="37"/>
      <c r="N99" s="43">
        <f t="shared" si="45"/>
        <v>0</v>
      </c>
      <c r="O99" s="36"/>
      <c r="P99" s="37"/>
      <c r="Q99" s="43">
        <f t="shared" si="46"/>
        <v>0</v>
      </c>
      <c r="R99" s="63">
        <f t="shared" si="47"/>
        <v>0</v>
      </c>
      <c r="S99" s="63">
        <f t="shared" si="47"/>
        <v>0</v>
      </c>
    </row>
    <row r="100" spans="1:19" ht="12.75" hidden="1">
      <c r="A100" s="54" t="s">
        <v>698</v>
      </c>
      <c r="B100" s="31" t="s">
        <v>699</v>
      </c>
      <c r="C100" s="36"/>
      <c r="D100" s="37"/>
      <c r="E100" s="43">
        <f t="shared" si="42"/>
        <v>0</v>
      </c>
      <c r="F100" s="36"/>
      <c r="G100" s="37"/>
      <c r="H100" s="43">
        <f t="shared" si="43"/>
        <v>0</v>
      </c>
      <c r="I100" s="36"/>
      <c r="J100" s="37"/>
      <c r="K100" s="43">
        <f t="shared" si="44"/>
        <v>0</v>
      </c>
      <c r="L100" s="36"/>
      <c r="M100" s="37"/>
      <c r="N100" s="43">
        <f t="shared" si="45"/>
        <v>0</v>
      </c>
      <c r="O100" s="36"/>
      <c r="P100" s="37"/>
      <c r="Q100" s="43">
        <f t="shared" si="46"/>
        <v>0</v>
      </c>
      <c r="R100" s="63">
        <f t="shared" si="47"/>
        <v>0</v>
      </c>
      <c r="S100" s="63">
        <f t="shared" si="47"/>
        <v>0</v>
      </c>
    </row>
    <row r="101" spans="1:19" ht="12.75" hidden="1">
      <c r="A101" s="54" t="s">
        <v>700</v>
      </c>
      <c r="B101" s="31" t="s">
        <v>701</v>
      </c>
      <c r="C101" s="36"/>
      <c r="D101" s="37"/>
      <c r="E101" s="43">
        <f t="shared" si="42"/>
        <v>0</v>
      </c>
      <c r="F101" s="36"/>
      <c r="G101" s="37"/>
      <c r="H101" s="43">
        <f t="shared" si="43"/>
        <v>0</v>
      </c>
      <c r="I101" s="36"/>
      <c r="J101" s="37"/>
      <c r="K101" s="43">
        <f t="shared" si="44"/>
        <v>0</v>
      </c>
      <c r="L101" s="36"/>
      <c r="M101" s="37"/>
      <c r="N101" s="43">
        <f t="shared" si="45"/>
        <v>0</v>
      </c>
      <c r="O101" s="36"/>
      <c r="P101" s="37"/>
      <c r="Q101" s="43">
        <f t="shared" si="46"/>
        <v>0</v>
      </c>
      <c r="R101" s="63">
        <f t="shared" si="47"/>
        <v>0</v>
      </c>
      <c r="S101" s="63">
        <f t="shared" si="47"/>
        <v>0</v>
      </c>
    </row>
    <row r="102" spans="1:19" ht="12.75" hidden="1">
      <c r="A102" s="54" t="s">
        <v>702</v>
      </c>
      <c r="B102" s="31" t="s">
        <v>661</v>
      </c>
      <c r="C102" s="36"/>
      <c r="D102" s="37"/>
      <c r="E102" s="43">
        <f t="shared" si="42"/>
        <v>0</v>
      </c>
      <c r="F102" s="36"/>
      <c r="G102" s="37"/>
      <c r="H102" s="43">
        <f t="shared" si="43"/>
        <v>0</v>
      </c>
      <c r="I102" s="36"/>
      <c r="J102" s="37"/>
      <c r="K102" s="43">
        <f t="shared" si="44"/>
        <v>0</v>
      </c>
      <c r="L102" s="36"/>
      <c r="M102" s="37"/>
      <c r="N102" s="43">
        <f t="shared" si="45"/>
        <v>0</v>
      </c>
      <c r="O102" s="36"/>
      <c r="P102" s="37"/>
      <c r="Q102" s="43">
        <f t="shared" si="46"/>
        <v>0</v>
      </c>
      <c r="R102" s="63">
        <f t="shared" si="47"/>
        <v>0</v>
      </c>
      <c r="S102" s="63">
        <f t="shared" si="47"/>
        <v>0</v>
      </c>
    </row>
    <row r="103" spans="1:19" ht="12.75" hidden="1">
      <c r="A103" s="54" t="s">
        <v>703</v>
      </c>
      <c r="B103" s="31" t="s">
        <v>663</v>
      </c>
      <c r="C103" s="36"/>
      <c r="D103" s="37"/>
      <c r="E103" s="43">
        <f t="shared" si="42"/>
        <v>0</v>
      </c>
      <c r="F103" s="36"/>
      <c r="G103" s="37"/>
      <c r="H103" s="43">
        <f t="shared" si="43"/>
        <v>0</v>
      </c>
      <c r="I103" s="36"/>
      <c r="J103" s="37"/>
      <c r="K103" s="43">
        <f t="shared" si="44"/>
        <v>0</v>
      </c>
      <c r="L103" s="36"/>
      <c r="M103" s="37"/>
      <c r="N103" s="43">
        <f t="shared" si="45"/>
        <v>0</v>
      </c>
      <c r="O103" s="36"/>
      <c r="P103" s="37"/>
      <c r="Q103" s="43">
        <f t="shared" si="46"/>
        <v>0</v>
      </c>
      <c r="R103" s="63">
        <f t="shared" si="47"/>
        <v>0</v>
      </c>
      <c r="S103" s="63">
        <f t="shared" si="47"/>
        <v>0</v>
      </c>
    </row>
    <row r="104" spans="1:19" ht="12.75">
      <c r="A104" s="51" t="s">
        <v>704</v>
      </c>
      <c r="B104" s="52" t="s">
        <v>705</v>
      </c>
      <c r="C104" s="38">
        <v>1</v>
      </c>
      <c r="D104" s="39">
        <v>10451</v>
      </c>
      <c r="E104" s="43">
        <f t="shared" si="42"/>
        <v>1045100</v>
      </c>
      <c r="F104" s="38">
        <v>1</v>
      </c>
      <c r="G104" s="39"/>
      <c r="H104" s="43">
        <f t="shared" si="43"/>
        <v>0</v>
      </c>
      <c r="I104" s="38"/>
      <c r="J104" s="39"/>
      <c r="K104" s="43">
        <f t="shared" si="44"/>
        <v>0</v>
      </c>
      <c r="L104" s="38">
        <v>1</v>
      </c>
      <c r="M104" s="39"/>
      <c r="N104" s="43">
        <f t="shared" si="45"/>
        <v>0</v>
      </c>
      <c r="O104" s="38"/>
      <c r="P104" s="39"/>
      <c r="Q104" s="43">
        <f t="shared" si="46"/>
        <v>0</v>
      </c>
      <c r="R104" s="63">
        <f t="shared" si="47"/>
        <v>3</v>
      </c>
      <c r="S104" s="63">
        <f t="shared" si="47"/>
        <v>10451</v>
      </c>
    </row>
    <row r="105" spans="1:19" ht="12.75" hidden="1">
      <c r="A105" s="51" t="s">
        <v>706</v>
      </c>
      <c r="B105" s="52" t="s">
        <v>707</v>
      </c>
      <c r="C105" s="34">
        <f aca="true" t="shared" si="49" ref="C105:M105">SUM(C106)</f>
        <v>0</v>
      </c>
      <c r="D105" s="35">
        <f t="shared" si="49"/>
        <v>0</v>
      </c>
      <c r="E105" s="42">
        <f aca="true" t="shared" si="50" ref="E105:E120">IF(OR(D105=0,C105=0),0,D105/C105)*100</f>
        <v>0</v>
      </c>
      <c r="F105" s="34">
        <f t="shared" si="49"/>
        <v>0</v>
      </c>
      <c r="G105" s="35">
        <f t="shared" si="49"/>
        <v>0</v>
      </c>
      <c r="H105" s="42">
        <f aca="true" t="shared" si="51" ref="H105:H120">IF(OR(G105=0,F105=0),0,G105/F105)*100</f>
        <v>0</v>
      </c>
      <c r="I105" s="34">
        <f t="shared" si="49"/>
        <v>0</v>
      </c>
      <c r="J105" s="35">
        <f t="shared" si="49"/>
        <v>0</v>
      </c>
      <c r="K105" s="42">
        <f aca="true" t="shared" si="52" ref="K105:K120">IF(OR(J105=0,I105=0),0,J105/I105)*100</f>
        <v>0</v>
      </c>
      <c r="L105" s="34">
        <f t="shared" si="49"/>
        <v>0</v>
      </c>
      <c r="M105" s="35">
        <f t="shared" si="49"/>
        <v>0</v>
      </c>
      <c r="N105" s="42">
        <f aca="true" t="shared" si="53" ref="N105:N120">IF(OR(M105=0,L105=0),0,M105/L105)*100</f>
        <v>0</v>
      </c>
      <c r="O105" s="34">
        <f>SUM(O106)</f>
        <v>0</v>
      </c>
      <c r="P105" s="35">
        <f>SUM(P106)</f>
        <v>0</v>
      </c>
      <c r="Q105" s="42">
        <f aca="true" t="shared" si="54" ref="Q105:Q120">IF(OR(P105=0,O105=0),0,P105/O105)*100</f>
        <v>0</v>
      </c>
      <c r="R105" s="63">
        <f aca="true" t="shared" si="55" ref="R105:S120">SUM(C105+F105+I105+L105+O105)</f>
        <v>0</v>
      </c>
      <c r="S105" s="63">
        <f t="shared" si="55"/>
        <v>0</v>
      </c>
    </row>
    <row r="106" spans="1:19" ht="12.75" hidden="1">
      <c r="A106" s="54" t="s">
        <v>708</v>
      </c>
      <c r="B106" s="31" t="s">
        <v>709</v>
      </c>
      <c r="C106" s="36"/>
      <c r="D106" s="37"/>
      <c r="E106" s="43">
        <f t="shared" si="50"/>
        <v>0</v>
      </c>
      <c r="F106" s="36"/>
      <c r="G106" s="37"/>
      <c r="H106" s="43">
        <f t="shared" si="51"/>
        <v>0</v>
      </c>
      <c r="I106" s="36"/>
      <c r="J106" s="37"/>
      <c r="K106" s="43">
        <f t="shared" si="52"/>
        <v>0</v>
      </c>
      <c r="L106" s="36"/>
      <c r="M106" s="37"/>
      <c r="N106" s="43">
        <f t="shared" si="53"/>
        <v>0</v>
      </c>
      <c r="O106" s="36"/>
      <c r="P106" s="37"/>
      <c r="Q106" s="43">
        <f t="shared" si="54"/>
        <v>0</v>
      </c>
      <c r="R106" s="63">
        <f t="shared" si="55"/>
        <v>0</v>
      </c>
      <c r="S106" s="63">
        <f t="shared" si="55"/>
        <v>0</v>
      </c>
    </row>
    <row r="107" spans="1:19" ht="12.75">
      <c r="A107" s="51" t="s">
        <v>710</v>
      </c>
      <c r="B107" s="52" t="s">
        <v>711</v>
      </c>
      <c r="C107" s="34">
        <f aca="true" t="shared" si="56" ref="C107:M107">SUM(C108+C114+C117+C118+C119+C120+C121)</f>
        <v>36988</v>
      </c>
      <c r="D107" s="35">
        <f t="shared" si="56"/>
        <v>36878</v>
      </c>
      <c r="E107" s="42">
        <f t="shared" si="50"/>
        <v>99.7026062506759</v>
      </c>
      <c r="F107" s="34">
        <f t="shared" si="56"/>
        <v>294369</v>
      </c>
      <c r="G107" s="35">
        <f t="shared" si="56"/>
        <v>355199</v>
      </c>
      <c r="H107" s="42">
        <f t="shared" si="51"/>
        <v>120.66454008404418</v>
      </c>
      <c r="I107" s="34">
        <f t="shared" si="56"/>
        <v>416864</v>
      </c>
      <c r="J107" s="35">
        <f t="shared" si="56"/>
        <v>466150</v>
      </c>
      <c r="K107" s="42">
        <f t="shared" si="52"/>
        <v>111.82304060796807</v>
      </c>
      <c r="L107" s="34">
        <f t="shared" si="56"/>
        <v>623443</v>
      </c>
      <c r="M107" s="35">
        <f t="shared" si="56"/>
        <v>738712</v>
      </c>
      <c r="N107" s="42">
        <f t="shared" si="53"/>
        <v>118.48910004603468</v>
      </c>
      <c r="O107" s="34">
        <f>SUM(O108+O114+O117+O118+O119+O120+O121)</f>
        <v>0</v>
      </c>
      <c r="P107" s="35">
        <f>SUM(P108+P114+P117+P118+P119+P120+P121)</f>
        <v>141461</v>
      </c>
      <c r="Q107" s="42">
        <f t="shared" si="54"/>
        <v>0</v>
      </c>
      <c r="R107" s="63">
        <f t="shared" si="55"/>
        <v>1371664</v>
      </c>
      <c r="S107" s="63">
        <f t="shared" si="55"/>
        <v>1738400</v>
      </c>
    </row>
    <row r="108" spans="1:19" ht="12.75">
      <c r="A108" s="54" t="s">
        <v>712</v>
      </c>
      <c r="B108" s="31" t="s">
        <v>713</v>
      </c>
      <c r="C108" s="36">
        <f aca="true" t="shared" si="57" ref="C108:M108">SUM(C109:C113)</f>
        <v>31987</v>
      </c>
      <c r="D108" s="37">
        <f t="shared" si="57"/>
        <v>31986</v>
      </c>
      <c r="E108" s="43">
        <f t="shared" si="50"/>
        <v>99.9968737299528</v>
      </c>
      <c r="F108" s="36">
        <f t="shared" si="57"/>
        <v>289369</v>
      </c>
      <c r="G108" s="37">
        <f t="shared" si="57"/>
        <v>289368</v>
      </c>
      <c r="H108" s="43">
        <f t="shared" si="51"/>
        <v>99.99965442048043</v>
      </c>
      <c r="I108" s="36">
        <f t="shared" si="57"/>
        <v>409364</v>
      </c>
      <c r="J108" s="37">
        <f t="shared" si="57"/>
        <v>409363</v>
      </c>
      <c r="K108" s="43">
        <f t="shared" si="52"/>
        <v>99.99975571862694</v>
      </c>
      <c r="L108" s="36">
        <f t="shared" si="57"/>
        <v>0</v>
      </c>
      <c r="M108" s="37">
        <f t="shared" si="57"/>
        <v>0</v>
      </c>
      <c r="N108" s="43">
        <f t="shared" si="53"/>
        <v>0</v>
      </c>
      <c r="O108" s="36">
        <f>SUM(O109:O113)</f>
        <v>0</v>
      </c>
      <c r="P108" s="37">
        <f>SUM(P109:P113)</f>
        <v>0</v>
      </c>
      <c r="Q108" s="43">
        <f t="shared" si="54"/>
        <v>0</v>
      </c>
      <c r="R108" s="63">
        <f t="shared" si="55"/>
        <v>730720</v>
      </c>
      <c r="S108" s="63">
        <f t="shared" si="55"/>
        <v>730717</v>
      </c>
    </row>
    <row r="109" spans="1:19" ht="12.75" hidden="1">
      <c r="A109" s="54" t="s">
        <v>714</v>
      </c>
      <c r="B109" s="31" t="s">
        <v>715</v>
      </c>
      <c r="C109" s="36"/>
      <c r="D109" s="37"/>
      <c r="E109" s="43">
        <f t="shared" si="50"/>
        <v>0</v>
      </c>
      <c r="F109" s="36"/>
      <c r="G109" s="37"/>
      <c r="H109" s="43">
        <f t="shared" si="51"/>
        <v>0</v>
      </c>
      <c r="I109" s="36"/>
      <c r="J109" s="37"/>
      <c r="K109" s="43">
        <f t="shared" si="52"/>
        <v>0</v>
      </c>
      <c r="L109" s="36"/>
      <c r="M109" s="37"/>
      <c r="N109" s="43">
        <f t="shared" si="53"/>
        <v>0</v>
      </c>
      <c r="O109" s="36"/>
      <c r="P109" s="37"/>
      <c r="Q109" s="43">
        <f t="shared" si="54"/>
        <v>0</v>
      </c>
      <c r="R109" s="63">
        <f t="shared" si="55"/>
        <v>0</v>
      </c>
      <c r="S109" s="63">
        <f t="shared" si="55"/>
        <v>0</v>
      </c>
    </row>
    <row r="110" spans="1:19" ht="12.75" hidden="1">
      <c r="A110" s="54" t="s">
        <v>716</v>
      </c>
      <c r="B110" s="31" t="s">
        <v>717</v>
      </c>
      <c r="C110" s="36"/>
      <c r="D110" s="37"/>
      <c r="E110" s="43">
        <f t="shared" si="50"/>
        <v>0</v>
      </c>
      <c r="F110" s="36"/>
      <c r="G110" s="37"/>
      <c r="H110" s="43">
        <f t="shared" si="51"/>
        <v>0</v>
      </c>
      <c r="I110" s="36"/>
      <c r="J110" s="37"/>
      <c r="K110" s="43">
        <f t="shared" si="52"/>
        <v>0</v>
      </c>
      <c r="L110" s="36"/>
      <c r="M110" s="37"/>
      <c r="N110" s="43">
        <f t="shared" si="53"/>
        <v>0</v>
      </c>
      <c r="O110" s="36"/>
      <c r="P110" s="37"/>
      <c r="Q110" s="43">
        <f t="shared" si="54"/>
        <v>0</v>
      </c>
      <c r="R110" s="63">
        <f t="shared" si="55"/>
        <v>0</v>
      </c>
      <c r="S110" s="63">
        <f t="shared" si="55"/>
        <v>0</v>
      </c>
    </row>
    <row r="111" spans="1:19" ht="12.75" hidden="1">
      <c r="A111" s="54" t="s">
        <v>718</v>
      </c>
      <c r="B111" s="31" t="s">
        <v>719</v>
      </c>
      <c r="C111" s="36"/>
      <c r="D111" s="37"/>
      <c r="E111" s="43">
        <f t="shared" si="50"/>
        <v>0</v>
      </c>
      <c r="F111" s="36"/>
      <c r="G111" s="37"/>
      <c r="H111" s="43">
        <f t="shared" si="51"/>
        <v>0</v>
      </c>
      <c r="I111" s="36"/>
      <c r="J111" s="37"/>
      <c r="K111" s="43">
        <f t="shared" si="52"/>
        <v>0</v>
      </c>
      <c r="L111" s="36"/>
      <c r="M111" s="37"/>
      <c r="N111" s="43">
        <f t="shared" si="53"/>
        <v>0</v>
      </c>
      <c r="O111" s="36"/>
      <c r="P111" s="37"/>
      <c r="Q111" s="43">
        <f t="shared" si="54"/>
        <v>0</v>
      </c>
      <c r="R111" s="63">
        <f t="shared" si="55"/>
        <v>0</v>
      </c>
      <c r="S111" s="63">
        <f t="shared" si="55"/>
        <v>0</v>
      </c>
    </row>
    <row r="112" spans="1:19" ht="12.75" hidden="1">
      <c r="A112" s="54" t="s">
        <v>720</v>
      </c>
      <c r="B112" s="31" t="s">
        <v>721</v>
      </c>
      <c r="C112" s="36"/>
      <c r="D112" s="37"/>
      <c r="E112" s="43">
        <f t="shared" si="50"/>
        <v>0</v>
      </c>
      <c r="F112" s="36"/>
      <c r="G112" s="37"/>
      <c r="H112" s="43">
        <f t="shared" si="51"/>
        <v>0</v>
      </c>
      <c r="I112" s="36"/>
      <c r="J112" s="37"/>
      <c r="K112" s="43">
        <f t="shared" si="52"/>
        <v>0</v>
      </c>
      <c r="L112" s="36"/>
      <c r="M112" s="37"/>
      <c r="N112" s="43">
        <f t="shared" si="53"/>
        <v>0</v>
      </c>
      <c r="O112" s="36"/>
      <c r="P112" s="37"/>
      <c r="Q112" s="43">
        <f t="shared" si="54"/>
        <v>0</v>
      </c>
      <c r="R112" s="63">
        <f t="shared" si="55"/>
        <v>0</v>
      </c>
      <c r="S112" s="63">
        <f t="shared" si="55"/>
        <v>0</v>
      </c>
    </row>
    <row r="113" spans="1:19" ht="12.75">
      <c r="A113" s="54" t="s">
        <v>722</v>
      </c>
      <c r="B113" s="31" t="s">
        <v>723</v>
      </c>
      <c r="C113" s="36">
        <v>31987</v>
      </c>
      <c r="D113" s="37">
        <v>31986</v>
      </c>
      <c r="E113" s="43">
        <f t="shared" si="50"/>
        <v>99.9968737299528</v>
      </c>
      <c r="F113" s="36">
        <v>289369</v>
      </c>
      <c r="G113" s="37">
        <v>289368</v>
      </c>
      <c r="H113" s="43">
        <f t="shared" si="51"/>
        <v>99.99965442048043</v>
      </c>
      <c r="I113" s="36">
        <v>409364</v>
      </c>
      <c r="J113" s="37">
        <v>409363</v>
      </c>
      <c r="K113" s="43">
        <f t="shared" si="52"/>
        <v>99.99975571862694</v>
      </c>
      <c r="L113" s="36"/>
      <c r="M113" s="37"/>
      <c r="N113" s="43">
        <f t="shared" si="53"/>
        <v>0</v>
      </c>
      <c r="O113" s="36"/>
      <c r="P113" s="37"/>
      <c r="Q113" s="43">
        <f t="shared" si="54"/>
        <v>0</v>
      </c>
      <c r="R113" s="63">
        <f t="shared" si="55"/>
        <v>730720</v>
      </c>
      <c r="S113" s="63">
        <f t="shared" si="55"/>
        <v>730717</v>
      </c>
    </row>
    <row r="114" spans="1:19" ht="12.75" hidden="1">
      <c r="A114" s="51" t="s">
        <v>724</v>
      </c>
      <c r="B114" s="52" t="s">
        <v>725</v>
      </c>
      <c r="C114" s="34">
        <f aca="true" t="shared" si="58" ref="C114:M114">SUM(C115:C116)</f>
        <v>0</v>
      </c>
      <c r="D114" s="35">
        <f t="shared" si="58"/>
        <v>0</v>
      </c>
      <c r="E114" s="42">
        <f t="shared" si="50"/>
        <v>0</v>
      </c>
      <c r="F114" s="34">
        <f t="shared" si="58"/>
        <v>0</v>
      </c>
      <c r="G114" s="35">
        <f t="shared" si="58"/>
        <v>0</v>
      </c>
      <c r="H114" s="42">
        <f t="shared" si="51"/>
        <v>0</v>
      </c>
      <c r="I114" s="34">
        <f t="shared" si="58"/>
        <v>0</v>
      </c>
      <c r="J114" s="35">
        <f t="shared" si="58"/>
        <v>0</v>
      </c>
      <c r="K114" s="42">
        <f t="shared" si="52"/>
        <v>0</v>
      </c>
      <c r="L114" s="34">
        <f t="shared" si="58"/>
        <v>0</v>
      </c>
      <c r="M114" s="35">
        <f t="shared" si="58"/>
        <v>0</v>
      </c>
      <c r="N114" s="42">
        <f t="shared" si="53"/>
        <v>0</v>
      </c>
      <c r="O114" s="34">
        <f>SUM(O115:O116)</f>
        <v>0</v>
      </c>
      <c r="P114" s="35">
        <f>SUM(P115:P116)</f>
        <v>0</v>
      </c>
      <c r="Q114" s="42">
        <f t="shared" si="54"/>
        <v>0</v>
      </c>
      <c r="R114" s="63">
        <f t="shared" si="55"/>
        <v>0</v>
      </c>
      <c r="S114" s="63">
        <f t="shared" si="55"/>
        <v>0</v>
      </c>
    </row>
    <row r="115" spans="1:19" ht="12.75" hidden="1">
      <c r="A115" s="54" t="s">
        <v>726</v>
      </c>
      <c r="B115" s="31" t="s">
        <v>727</v>
      </c>
      <c r="C115" s="36"/>
      <c r="D115" s="37"/>
      <c r="E115" s="43">
        <f t="shared" si="50"/>
        <v>0</v>
      </c>
      <c r="F115" s="36"/>
      <c r="G115" s="37"/>
      <c r="H115" s="43">
        <f t="shared" si="51"/>
        <v>0</v>
      </c>
      <c r="I115" s="36"/>
      <c r="J115" s="37"/>
      <c r="K115" s="43">
        <f t="shared" si="52"/>
        <v>0</v>
      </c>
      <c r="L115" s="36"/>
      <c r="M115" s="37"/>
      <c r="N115" s="43">
        <f t="shared" si="53"/>
        <v>0</v>
      </c>
      <c r="O115" s="36"/>
      <c r="P115" s="37"/>
      <c r="Q115" s="43">
        <f t="shared" si="54"/>
        <v>0</v>
      </c>
      <c r="R115" s="63">
        <f t="shared" si="55"/>
        <v>0</v>
      </c>
      <c r="S115" s="63">
        <f t="shared" si="55"/>
        <v>0</v>
      </c>
    </row>
    <row r="116" spans="1:19" ht="12.75" hidden="1">
      <c r="A116" s="54" t="s">
        <v>728</v>
      </c>
      <c r="B116" s="31" t="s">
        <v>729</v>
      </c>
      <c r="C116" s="36"/>
      <c r="D116" s="37"/>
      <c r="E116" s="43">
        <f t="shared" si="50"/>
        <v>0</v>
      </c>
      <c r="F116" s="36"/>
      <c r="G116" s="37"/>
      <c r="H116" s="43">
        <f t="shared" si="51"/>
        <v>0</v>
      </c>
      <c r="I116" s="36"/>
      <c r="J116" s="37"/>
      <c r="K116" s="43">
        <f t="shared" si="52"/>
        <v>0</v>
      </c>
      <c r="L116" s="36"/>
      <c r="M116" s="37"/>
      <c r="N116" s="43">
        <f t="shared" si="53"/>
        <v>0</v>
      </c>
      <c r="O116" s="36"/>
      <c r="P116" s="37"/>
      <c r="Q116" s="43">
        <f t="shared" si="54"/>
        <v>0</v>
      </c>
      <c r="R116" s="63">
        <f t="shared" si="55"/>
        <v>0</v>
      </c>
      <c r="S116" s="63">
        <f t="shared" si="55"/>
        <v>0</v>
      </c>
    </row>
    <row r="117" spans="1:19" ht="12.75">
      <c r="A117" s="54" t="s">
        <v>730</v>
      </c>
      <c r="B117" s="31" t="s">
        <v>731</v>
      </c>
      <c r="C117" s="36">
        <v>5000</v>
      </c>
      <c r="D117" s="37">
        <v>4892</v>
      </c>
      <c r="E117" s="43">
        <f t="shared" si="50"/>
        <v>97.84</v>
      </c>
      <c r="F117" s="36">
        <v>5000</v>
      </c>
      <c r="G117" s="37">
        <v>65831</v>
      </c>
      <c r="H117" s="43">
        <f t="shared" si="51"/>
        <v>1316.62</v>
      </c>
      <c r="I117" s="36">
        <v>7500</v>
      </c>
      <c r="J117" s="37">
        <v>56787</v>
      </c>
      <c r="K117" s="43">
        <f t="shared" si="52"/>
        <v>757.16</v>
      </c>
      <c r="L117" s="36">
        <v>1</v>
      </c>
      <c r="M117" s="37">
        <v>115271</v>
      </c>
      <c r="N117" s="43">
        <f t="shared" si="53"/>
        <v>11527100</v>
      </c>
      <c r="O117" s="36"/>
      <c r="P117" s="37">
        <v>141461</v>
      </c>
      <c r="Q117" s="43">
        <f t="shared" si="54"/>
        <v>0</v>
      </c>
      <c r="R117" s="63">
        <f t="shared" si="55"/>
        <v>17501</v>
      </c>
      <c r="S117" s="63">
        <f t="shared" si="55"/>
        <v>384242</v>
      </c>
    </row>
    <row r="118" spans="1:19" ht="12.75" hidden="1">
      <c r="A118" s="54" t="s">
        <v>732</v>
      </c>
      <c r="B118" s="31" t="s">
        <v>733</v>
      </c>
      <c r="C118" s="36"/>
      <c r="D118" s="37"/>
      <c r="E118" s="43">
        <f t="shared" si="50"/>
        <v>0</v>
      </c>
      <c r="F118" s="36"/>
      <c r="G118" s="37"/>
      <c r="H118" s="43">
        <f t="shared" si="51"/>
        <v>0</v>
      </c>
      <c r="I118" s="36"/>
      <c r="J118" s="37"/>
      <c r="K118" s="43">
        <f t="shared" si="52"/>
        <v>0</v>
      </c>
      <c r="L118" s="36"/>
      <c r="M118" s="37"/>
      <c r="N118" s="43">
        <f t="shared" si="53"/>
        <v>0</v>
      </c>
      <c r="O118" s="36"/>
      <c r="P118" s="37"/>
      <c r="Q118" s="43">
        <f t="shared" si="54"/>
        <v>0</v>
      </c>
      <c r="R118" s="63">
        <f t="shared" si="55"/>
        <v>0</v>
      </c>
      <c r="S118" s="63">
        <f t="shared" si="55"/>
        <v>0</v>
      </c>
    </row>
    <row r="119" spans="1:19" ht="12.75" hidden="1">
      <c r="A119" s="54" t="s">
        <v>734</v>
      </c>
      <c r="B119" s="31" t="s">
        <v>735</v>
      </c>
      <c r="C119" s="36"/>
      <c r="D119" s="37"/>
      <c r="E119" s="43">
        <f t="shared" si="50"/>
        <v>0</v>
      </c>
      <c r="F119" s="36"/>
      <c r="G119" s="37"/>
      <c r="H119" s="43">
        <f t="shared" si="51"/>
        <v>0</v>
      </c>
      <c r="I119" s="36"/>
      <c r="J119" s="37"/>
      <c r="K119" s="43">
        <f t="shared" si="52"/>
        <v>0</v>
      </c>
      <c r="L119" s="36"/>
      <c r="M119" s="37"/>
      <c r="N119" s="43">
        <f t="shared" si="53"/>
        <v>0</v>
      </c>
      <c r="O119" s="36"/>
      <c r="P119" s="37"/>
      <c r="Q119" s="43">
        <f t="shared" si="54"/>
        <v>0</v>
      </c>
      <c r="R119" s="63">
        <f t="shared" si="55"/>
        <v>0</v>
      </c>
      <c r="S119" s="63">
        <f t="shared" si="55"/>
        <v>0</v>
      </c>
    </row>
    <row r="120" spans="1:19" ht="12.75" hidden="1">
      <c r="A120" s="54" t="s">
        <v>736</v>
      </c>
      <c r="B120" s="31" t="s">
        <v>737</v>
      </c>
      <c r="C120" s="36"/>
      <c r="D120" s="37"/>
      <c r="E120" s="43">
        <f t="shared" si="50"/>
        <v>0</v>
      </c>
      <c r="F120" s="36"/>
      <c r="G120" s="37"/>
      <c r="H120" s="43">
        <f t="shared" si="51"/>
        <v>0</v>
      </c>
      <c r="I120" s="36"/>
      <c r="J120" s="37"/>
      <c r="K120" s="43">
        <f t="shared" si="52"/>
        <v>0</v>
      </c>
      <c r="L120" s="36"/>
      <c r="M120" s="37"/>
      <c r="N120" s="43">
        <f t="shared" si="53"/>
        <v>0</v>
      </c>
      <c r="O120" s="36"/>
      <c r="P120" s="37"/>
      <c r="Q120" s="43">
        <f t="shared" si="54"/>
        <v>0</v>
      </c>
      <c r="R120" s="63">
        <f t="shared" si="55"/>
        <v>0</v>
      </c>
      <c r="S120" s="63">
        <f t="shared" si="55"/>
        <v>0</v>
      </c>
    </row>
    <row r="121" spans="1:19" ht="13.5" thickBot="1">
      <c r="A121" s="54" t="s">
        <v>738</v>
      </c>
      <c r="B121" s="31" t="s">
        <v>739</v>
      </c>
      <c r="C121" s="36">
        <v>1</v>
      </c>
      <c r="D121" s="37"/>
      <c r="E121" s="44">
        <f>IF(OR(D121=0,C121=0),0,D121/C121)*100</f>
        <v>0</v>
      </c>
      <c r="F121" s="36"/>
      <c r="G121" s="37"/>
      <c r="H121" s="44">
        <f>IF(OR(G121=0,F121=0),0,G121/F121)*100</f>
        <v>0</v>
      </c>
      <c r="I121" s="36"/>
      <c r="J121" s="37"/>
      <c r="K121" s="44">
        <f>IF(OR(J121=0,I121=0),0,J121/I121)*100</f>
        <v>0</v>
      </c>
      <c r="L121" s="36">
        <v>623442</v>
      </c>
      <c r="M121" s="37">
        <v>623441</v>
      </c>
      <c r="N121" s="44">
        <f>IF(OR(M121=0,L121=0),0,M121/L121)*100</f>
        <v>99.99983960015527</v>
      </c>
      <c r="O121" s="36"/>
      <c r="P121" s="37"/>
      <c r="Q121" s="44">
        <f>IF(OR(P121=0,O121=0),0,P121/O121)*100</f>
        <v>0</v>
      </c>
      <c r="R121" s="63">
        <f>SUM(C121+F121+I121+L121+O121)</f>
        <v>623443</v>
      </c>
      <c r="S121" s="63">
        <f>SUM(D121+G121+J121+M121+P121)</f>
        <v>623441</v>
      </c>
    </row>
    <row r="122" spans="1:19" ht="13.5" thickBot="1">
      <c r="A122" s="56" t="s">
        <v>740</v>
      </c>
      <c r="B122" s="60" t="s">
        <v>741</v>
      </c>
      <c r="C122" s="41">
        <f aca="true" t="shared" si="59" ref="C122:M122">SUM(C8+C77+C105+C107)</f>
        <v>1314736</v>
      </c>
      <c r="D122" s="40">
        <f t="shared" si="59"/>
        <v>1313945</v>
      </c>
      <c r="E122" s="45">
        <f>IF(OR(D122=0,C122=0),0,D122/C122)*100</f>
        <v>99.93983583015907</v>
      </c>
      <c r="F122" s="41">
        <f t="shared" si="59"/>
        <v>1411051</v>
      </c>
      <c r="G122" s="40">
        <f t="shared" si="59"/>
        <v>834420</v>
      </c>
      <c r="H122" s="45">
        <f>IF(OR(G122=0,F122=0),0,G122/F122)*100</f>
        <v>59.134645027004694</v>
      </c>
      <c r="I122" s="41">
        <f t="shared" si="59"/>
        <v>1286021</v>
      </c>
      <c r="J122" s="40">
        <f t="shared" si="59"/>
        <v>707850</v>
      </c>
      <c r="K122" s="45">
        <f>IF(OR(J122=0,I122=0),0,J122/I122)*100</f>
        <v>55.041869456253046</v>
      </c>
      <c r="L122" s="41">
        <f t="shared" si="59"/>
        <v>1591706</v>
      </c>
      <c r="M122" s="40">
        <f t="shared" si="59"/>
        <v>1730652</v>
      </c>
      <c r="N122" s="45">
        <f>IF(OR(M122=0,L122=0),0,M122/L122)*100</f>
        <v>108.72937590233371</v>
      </c>
      <c r="O122" s="41">
        <f>SUM(O8+O77+O105+O107)</f>
        <v>1273507</v>
      </c>
      <c r="P122" s="40">
        <f>SUM(P8+P77+P105+P107)</f>
        <v>1046097</v>
      </c>
      <c r="Q122" s="45">
        <f>IF(OR(P122=0,O122=0),0,P122/O122)*100</f>
        <v>82.14301138509643</v>
      </c>
      <c r="R122" s="63">
        <f>SUM(C122+F122+I122+L122+O122)</f>
        <v>6877021</v>
      </c>
      <c r="S122" s="63">
        <f>SUM(D122+G122+J122+M122+P122)</f>
        <v>5632964</v>
      </c>
    </row>
  </sheetData>
  <printOptions horizontalCentered="1" verticalCentered="1"/>
  <pageMargins left="0.3937007874015748" right="0.3937007874015748" top="0.984251968503937" bottom="0.984251968503937" header="0.5118110236220472" footer="0.5118110236220472"/>
  <pageSetup orientation="landscape" scale="80" r:id="rId1"/>
  <headerFooter alignWithMargins="0">
    <oddHeader>&amp;L&amp;"Arial,Negrita"CONTRALORIA DE SANTA FE DE BOGOTA
UNIDAD DE FINANZAS PUBLICAS
DIVISION DE ANALISIS ECONOMICO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5"/>
  <sheetViews>
    <sheetView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2" width="29.7109375" style="0" customWidth="1"/>
    <col min="3" max="3" width="9.28125" style="0" customWidth="1"/>
    <col min="4" max="4" width="9.421875" style="0" customWidth="1"/>
    <col min="5" max="5" width="5.140625" style="0" customWidth="1"/>
    <col min="6" max="6" width="9.28125" style="0" customWidth="1"/>
    <col min="7" max="7" width="9.421875" style="0" customWidth="1"/>
    <col min="8" max="8" width="5.140625" style="0" customWidth="1"/>
    <col min="9" max="9" width="9.28125" style="0" customWidth="1"/>
    <col min="10" max="10" width="9.421875" style="0" customWidth="1"/>
    <col min="11" max="11" width="5.140625" style="0" customWidth="1"/>
    <col min="12" max="12" width="9.28125" style="0" customWidth="1"/>
    <col min="13" max="13" width="9.421875" style="0" customWidth="1"/>
    <col min="14" max="14" width="5.140625" style="0" customWidth="1"/>
    <col min="15" max="15" width="9.28125" style="0" customWidth="1"/>
    <col min="16" max="16" width="9.421875" style="0" customWidth="1"/>
    <col min="17" max="17" width="5.140625" style="0" customWidth="1"/>
    <col min="18" max="19" width="9.140625" style="0" hidden="1" customWidth="1"/>
  </cols>
  <sheetData>
    <row r="1" spans="1:17" ht="12.75">
      <c r="A1" s="10" t="s">
        <v>743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</row>
    <row r="2" spans="1:17" ht="12.7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</row>
    <row r="3" spans="1:17" ht="12.75">
      <c r="A3" s="18" t="s">
        <v>1</v>
      </c>
      <c r="B3" s="1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</row>
    <row r="4" spans="1:17" ht="13.5" thickBot="1">
      <c r="A4" s="1"/>
      <c r="B4" s="1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6"/>
    </row>
    <row r="5" spans="1:17" ht="12.75">
      <c r="A5" s="20"/>
      <c r="B5" s="21"/>
      <c r="C5" s="22">
        <v>1991</v>
      </c>
      <c r="D5" s="23"/>
      <c r="E5" s="24"/>
      <c r="F5" s="23">
        <v>1992</v>
      </c>
      <c r="G5" s="23"/>
      <c r="H5" s="23"/>
      <c r="I5" s="22">
        <v>1993</v>
      </c>
      <c r="J5" s="23"/>
      <c r="K5" s="24"/>
      <c r="L5" s="23">
        <v>1994</v>
      </c>
      <c r="M5" s="23"/>
      <c r="N5" s="23"/>
      <c r="O5" s="22">
        <v>1995</v>
      </c>
      <c r="P5" s="23"/>
      <c r="Q5" s="9"/>
    </row>
    <row r="6" spans="1:17" ht="12.75">
      <c r="A6" s="25"/>
      <c r="B6" s="26"/>
      <c r="C6" s="22" t="s">
        <v>2</v>
      </c>
      <c r="D6" s="23"/>
      <c r="E6" s="24"/>
      <c r="F6" s="23" t="s">
        <v>2</v>
      </c>
      <c r="G6" s="23"/>
      <c r="H6" s="23"/>
      <c r="I6" s="22" t="s">
        <v>2</v>
      </c>
      <c r="J6" s="23"/>
      <c r="K6" s="24"/>
      <c r="L6" s="23" t="s">
        <v>2</v>
      </c>
      <c r="M6" s="23"/>
      <c r="N6" s="23"/>
      <c r="O6" s="22" t="s">
        <v>2</v>
      </c>
      <c r="P6" s="23"/>
      <c r="Q6" s="9"/>
    </row>
    <row r="7" spans="1:17" ht="13.5" thickBot="1">
      <c r="A7" s="61" t="s">
        <v>3</v>
      </c>
      <c r="B7" s="62" t="s">
        <v>4</v>
      </c>
      <c r="C7" s="28" t="s">
        <v>5</v>
      </c>
      <c r="D7" s="29" t="s">
        <v>6</v>
      </c>
      <c r="E7" s="30" t="s">
        <v>7</v>
      </c>
      <c r="F7" s="29" t="s">
        <v>5</v>
      </c>
      <c r="G7" s="29" t="s">
        <v>6</v>
      </c>
      <c r="H7" s="27" t="s">
        <v>7</v>
      </c>
      <c r="I7" s="28" t="s">
        <v>5</v>
      </c>
      <c r="J7" s="29" t="s">
        <v>6</v>
      </c>
      <c r="K7" s="30" t="s">
        <v>7</v>
      </c>
      <c r="L7" s="29" t="s">
        <v>5</v>
      </c>
      <c r="M7" s="29" t="s">
        <v>6</v>
      </c>
      <c r="N7" s="27" t="s">
        <v>7</v>
      </c>
      <c r="O7" s="28" t="s">
        <v>5</v>
      </c>
      <c r="P7" s="29" t="s">
        <v>6</v>
      </c>
      <c r="Q7" s="17" t="s">
        <v>7</v>
      </c>
    </row>
    <row r="8" spans="1:19" ht="12.75">
      <c r="A8" s="48" t="s">
        <v>8</v>
      </c>
      <c r="B8" s="49" t="s">
        <v>9</v>
      </c>
      <c r="C8" s="65">
        <f aca="true" t="shared" si="0" ref="C8:P8">SUM(C9+C118+C194+C243+C244+C245)</f>
        <v>52221</v>
      </c>
      <c r="D8" s="50">
        <f t="shared" si="0"/>
        <v>45907</v>
      </c>
      <c r="E8" s="42">
        <f>IF(OR(D8=0,C8=0),0,D8/C8)*100</f>
        <v>87.90907872311905</v>
      </c>
      <c r="F8" s="65">
        <f t="shared" si="0"/>
        <v>96827</v>
      </c>
      <c r="G8" s="50">
        <f t="shared" si="0"/>
        <v>84399</v>
      </c>
      <c r="H8" s="42">
        <f>IF(OR(G8=0,F8=0),0,G8/F8)*100</f>
        <v>87.16473710845115</v>
      </c>
      <c r="I8" s="65">
        <f t="shared" si="0"/>
        <v>182384</v>
      </c>
      <c r="J8" s="50">
        <f t="shared" si="0"/>
        <v>158913</v>
      </c>
      <c r="K8" s="42">
        <f>IF(OR(J8=0,I8=0),0,J8/I8)*100</f>
        <v>87.13099833318712</v>
      </c>
      <c r="L8" s="65">
        <f t="shared" si="0"/>
        <v>273963</v>
      </c>
      <c r="M8" s="50">
        <f t="shared" si="0"/>
        <v>245611</v>
      </c>
      <c r="N8" s="42">
        <f>IF(OR(M8=0,L8=0),0,M8/L8)*100</f>
        <v>89.65115727306242</v>
      </c>
      <c r="O8" s="65">
        <f t="shared" si="0"/>
        <v>329092</v>
      </c>
      <c r="P8" s="50">
        <f t="shared" si="0"/>
        <v>306411</v>
      </c>
      <c r="Q8" s="42">
        <f>IF(OR(P8=0,O8=0),0,P8/O8)*100</f>
        <v>93.10800627180241</v>
      </c>
      <c r="R8" s="63">
        <f>SUM(C8+F8+I8+L8+O8)</f>
        <v>934487</v>
      </c>
      <c r="S8" s="63">
        <f>SUM(D8+G8+J8+M8+P8)</f>
        <v>841241</v>
      </c>
    </row>
    <row r="9" spans="1:19" ht="12.75">
      <c r="A9" s="51" t="s">
        <v>10</v>
      </c>
      <c r="B9" s="52" t="s">
        <v>11</v>
      </c>
      <c r="C9" s="66">
        <f aca="true" t="shared" si="1" ref="C9:P9">SUM(C10+C56+C92)</f>
        <v>50593</v>
      </c>
      <c r="D9" s="53">
        <f t="shared" si="1"/>
        <v>44290</v>
      </c>
      <c r="E9" s="42">
        <f aca="true" t="shared" si="2" ref="E9:E24">IF(OR(D9=0,C9=0),0,D9/C9)*100</f>
        <v>87.54175478821182</v>
      </c>
      <c r="F9" s="66">
        <f t="shared" si="1"/>
        <v>90591</v>
      </c>
      <c r="G9" s="53">
        <f t="shared" si="1"/>
        <v>78165</v>
      </c>
      <c r="H9" s="42">
        <f aca="true" t="shared" si="3" ref="H9:H24">IF(OR(G9=0,F9=0),0,G9/F9)*100</f>
        <v>86.28340563632149</v>
      </c>
      <c r="I9" s="66">
        <f t="shared" si="1"/>
        <v>164043</v>
      </c>
      <c r="J9" s="53">
        <f t="shared" si="1"/>
        <v>147919</v>
      </c>
      <c r="K9" s="42">
        <f aca="true" t="shared" si="4" ref="K9:K24">IF(OR(J9=0,I9=0),0,J9/I9)*100</f>
        <v>90.17086983290966</v>
      </c>
      <c r="L9" s="66">
        <f t="shared" si="1"/>
        <v>231644</v>
      </c>
      <c r="M9" s="53">
        <f t="shared" si="1"/>
        <v>209386</v>
      </c>
      <c r="N9" s="42">
        <f aca="true" t="shared" si="5" ref="N9:N24">IF(OR(M9=0,L9=0),0,M9/L9)*100</f>
        <v>90.39129008305848</v>
      </c>
      <c r="O9" s="66">
        <f t="shared" si="1"/>
        <v>312049</v>
      </c>
      <c r="P9" s="53">
        <f t="shared" si="1"/>
        <v>290049</v>
      </c>
      <c r="Q9" s="42">
        <f aca="true" t="shared" si="6" ref="Q9:Q24">IF(OR(P9=0,O9=0),0,P9/O9)*100</f>
        <v>92.9498251877109</v>
      </c>
      <c r="R9" s="63">
        <f aca="true" t="shared" si="7" ref="R9:S24">SUM(C9+F9+I9+L9+O9)</f>
        <v>848920</v>
      </c>
      <c r="S9" s="63">
        <f t="shared" si="7"/>
        <v>769809</v>
      </c>
    </row>
    <row r="10" spans="1:19" ht="12.75">
      <c r="A10" s="51" t="s">
        <v>12</v>
      </c>
      <c r="B10" s="52" t="s">
        <v>13</v>
      </c>
      <c r="C10" s="66">
        <f aca="true" t="shared" si="8" ref="C10:P10">SUM(C11:C55)-C19-C31-C41-C46-C49-C52</f>
        <v>26616</v>
      </c>
      <c r="D10" s="53">
        <f t="shared" si="8"/>
        <v>24641</v>
      </c>
      <c r="E10" s="46">
        <f t="shared" si="2"/>
        <v>92.57965133754132</v>
      </c>
      <c r="F10" s="66">
        <f t="shared" si="8"/>
        <v>50691</v>
      </c>
      <c r="G10" s="53">
        <f t="shared" si="8"/>
        <v>47336</v>
      </c>
      <c r="H10" s="46">
        <f t="shared" si="3"/>
        <v>93.38146811070999</v>
      </c>
      <c r="I10" s="66">
        <f t="shared" si="8"/>
        <v>97176</v>
      </c>
      <c r="J10" s="53">
        <f t="shared" si="8"/>
        <v>90257</v>
      </c>
      <c r="K10" s="46">
        <f t="shared" si="4"/>
        <v>92.87992920062567</v>
      </c>
      <c r="L10" s="66">
        <f t="shared" si="8"/>
        <v>149575</v>
      </c>
      <c r="M10" s="53">
        <f t="shared" si="8"/>
        <v>138083</v>
      </c>
      <c r="N10" s="46">
        <f t="shared" si="5"/>
        <v>92.31689787731906</v>
      </c>
      <c r="O10" s="66">
        <f t="shared" si="8"/>
        <v>160390</v>
      </c>
      <c r="P10" s="53">
        <f t="shared" si="8"/>
        <v>149492</v>
      </c>
      <c r="Q10" s="46">
        <f t="shared" si="6"/>
        <v>93.20531205187356</v>
      </c>
      <c r="R10" s="63">
        <f t="shared" si="7"/>
        <v>484448</v>
      </c>
      <c r="S10" s="63">
        <f t="shared" si="7"/>
        <v>449809</v>
      </c>
    </row>
    <row r="11" spans="1:19" ht="12.75">
      <c r="A11" s="54" t="s">
        <v>14</v>
      </c>
      <c r="B11" s="31" t="s">
        <v>15</v>
      </c>
      <c r="C11" s="67">
        <v>14520</v>
      </c>
      <c r="D11" s="55">
        <v>14143</v>
      </c>
      <c r="E11" s="43">
        <f t="shared" si="2"/>
        <v>97.40358126721763</v>
      </c>
      <c r="F11" s="67">
        <v>31100</v>
      </c>
      <c r="G11" s="55">
        <v>31099</v>
      </c>
      <c r="H11" s="43">
        <f t="shared" si="3"/>
        <v>99.9967845659164</v>
      </c>
      <c r="I11" s="67">
        <v>48500</v>
      </c>
      <c r="J11" s="55">
        <v>48515</v>
      </c>
      <c r="K11" s="43">
        <f t="shared" si="4"/>
        <v>100.03092783505154</v>
      </c>
      <c r="L11" s="67">
        <v>71919</v>
      </c>
      <c r="M11" s="55">
        <v>70771</v>
      </c>
      <c r="N11" s="43">
        <f t="shared" si="5"/>
        <v>98.40375978531404</v>
      </c>
      <c r="O11" s="67">
        <v>84000</v>
      </c>
      <c r="P11" s="55">
        <v>82628</v>
      </c>
      <c r="Q11" s="43">
        <f t="shared" si="6"/>
        <v>98.36666666666667</v>
      </c>
      <c r="R11" s="63">
        <f t="shared" si="7"/>
        <v>250039</v>
      </c>
      <c r="S11" s="63">
        <f t="shared" si="7"/>
        <v>247156</v>
      </c>
    </row>
    <row r="12" spans="1:19" ht="12.75">
      <c r="A12" s="54" t="s">
        <v>16</v>
      </c>
      <c r="B12" s="31" t="s">
        <v>17</v>
      </c>
      <c r="C12" s="67">
        <v>2400</v>
      </c>
      <c r="D12" s="55">
        <v>2339</v>
      </c>
      <c r="E12" s="43">
        <f t="shared" si="2"/>
        <v>97.45833333333334</v>
      </c>
      <c r="F12" s="67">
        <v>1500</v>
      </c>
      <c r="G12" s="55">
        <v>1396</v>
      </c>
      <c r="H12" s="43">
        <f t="shared" si="3"/>
        <v>93.06666666666666</v>
      </c>
      <c r="I12" s="67">
        <v>3900</v>
      </c>
      <c r="J12" s="55">
        <v>3354</v>
      </c>
      <c r="K12" s="43">
        <f t="shared" si="4"/>
        <v>86</v>
      </c>
      <c r="L12" s="67">
        <v>12355</v>
      </c>
      <c r="M12" s="55">
        <v>8622</v>
      </c>
      <c r="N12" s="43">
        <f t="shared" si="5"/>
        <v>69.78551193848645</v>
      </c>
      <c r="O12" s="67">
        <v>7300</v>
      </c>
      <c r="P12" s="55">
        <v>6095</v>
      </c>
      <c r="Q12" s="43">
        <f t="shared" si="6"/>
        <v>83.4931506849315</v>
      </c>
      <c r="R12" s="63">
        <f t="shared" si="7"/>
        <v>27455</v>
      </c>
      <c r="S12" s="63">
        <f t="shared" si="7"/>
        <v>21806</v>
      </c>
    </row>
    <row r="13" spans="1:19" ht="12.75" hidden="1">
      <c r="A13" s="54" t="s">
        <v>18</v>
      </c>
      <c r="B13" s="31" t="s">
        <v>19</v>
      </c>
      <c r="C13" s="67"/>
      <c r="D13" s="55"/>
      <c r="E13" s="43">
        <f t="shared" si="2"/>
        <v>0</v>
      </c>
      <c r="F13" s="67"/>
      <c r="G13" s="55"/>
      <c r="H13" s="43">
        <f t="shared" si="3"/>
        <v>0</v>
      </c>
      <c r="I13" s="67"/>
      <c r="J13" s="55"/>
      <c r="K13" s="43">
        <f t="shared" si="4"/>
        <v>0</v>
      </c>
      <c r="L13" s="67"/>
      <c r="M13" s="55"/>
      <c r="N13" s="43">
        <f t="shared" si="5"/>
        <v>0</v>
      </c>
      <c r="O13" s="67"/>
      <c r="P13" s="55"/>
      <c r="Q13" s="43">
        <f t="shared" si="6"/>
        <v>0</v>
      </c>
      <c r="R13" s="63">
        <f t="shared" si="7"/>
        <v>0</v>
      </c>
      <c r="S13" s="63">
        <f t="shared" si="7"/>
        <v>0</v>
      </c>
    </row>
    <row r="14" spans="1:19" ht="12.75">
      <c r="A14" s="54" t="s">
        <v>20</v>
      </c>
      <c r="B14" s="31" t="s">
        <v>21</v>
      </c>
      <c r="C14" s="67"/>
      <c r="D14" s="55"/>
      <c r="E14" s="43">
        <f t="shared" si="2"/>
        <v>0</v>
      </c>
      <c r="F14" s="67"/>
      <c r="G14" s="55"/>
      <c r="H14" s="43">
        <f t="shared" si="3"/>
        <v>0</v>
      </c>
      <c r="I14" s="67">
        <v>5471</v>
      </c>
      <c r="J14" s="55">
        <v>4846</v>
      </c>
      <c r="K14" s="43">
        <f t="shared" si="4"/>
        <v>88.57612867848657</v>
      </c>
      <c r="L14" s="67">
        <v>7472</v>
      </c>
      <c r="M14" s="55">
        <v>7073</v>
      </c>
      <c r="N14" s="43">
        <f t="shared" si="5"/>
        <v>94.66006423982869</v>
      </c>
      <c r="O14" s="67">
        <v>10000</v>
      </c>
      <c r="P14" s="55">
        <v>8535</v>
      </c>
      <c r="Q14" s="43">
        <f t="shared" si="6"/>
        <v>85.35000000000001</v>
      </c>
      <c r="R14" s="63">
        <f t="shared" si="7"/>
        <v>22943</v>
      </c>
      <c r="S14" s="63">
        <f t="shared" si="7"/>
        <v>20454</v>
      </c>
    </row>
    <row r="15" spans="1:19" ht="12.75">
      <c r="A15" s="54" t="s">
        <v>22</v>
      </c>
      <c r="B15" s="31" t="s">
        <v>23</v>
      </c>
      <c r="C15" s="67">
        <v>740</v>
      </c>
      <c r="D15" s="55">
        <v>535</v>
      </c>
      <c r="E15" s="43">
        <f t="shared" si="2"/>
        <v>72.2972972972973</v>
      </c>
      <c r="F15" s="67">
        <v>1400</v>
      </c>
      <c r="G15" s="55">
        <f>223+383</f>
        <v>606</v>
      </c>
      <c r="H15" s="43">
        <f t="shared" si="3"/>
        <v>43.28571428571429</v>
      </c>
      <c r="I15" s="67">
        <v>1200</v>
      </c>
      <c r="J15" s="55">
        <v>1198</v>
      </c>
      <c r="K15" s="43">
        <f t="shared" si="4"/>
        <v>99.83333333333333</v>
      </c>
      <c r="L15" s="67">
        <v>3200</v>
      </c>
      <c r="M15" s="55">
        <f>1055+1548</f>
        <v>2603</v>
      </c>
      <c r="N15" s="43">
        <f t="shared" si="5"/>
        <v>81.34375</v>
      </c>
      <c r="O15" s="67">
        <v>2000</v>
      </c>
      <c r="P15" s="55">
        <v>2000</v>
      </c>
      <c r="Q15" s="43">
        <f t="shared" si="6"/>
        <v>100</v>
      </c>
      <c r="R15" s="63">
        <f t="shared" si="7"/>
        <v>8540</v>
      </c>
      <c r="S15" s="63">
        <f t="shared" si="7"/>
        <v>6942</v>
      </c>
    </row>
    <row r="16" spans="1:19" ht="12.75">
      <c r="A16" s="54" t="s">
        <v>24</v>
      </c>
      <c r="B16" s="31" t="s">
        <v>25</v>
      </c>
      <c r="C16" s="67">
        <v>656</v>
      </c>
      <c r="D16" s="55">
        <v>618</v>
      </c>
      <c r="E16" s="43">
        <f t="shared" si="2"/>
        <v>94.20731707317073</v>
      </c>
      <c r="F16" s="67">
        <v>1391</v>
      </c>
      <c r="G16" s="55">
        <v>1055</v>
      </c>
      <c r="H16" s="43">
        <f t="shared" si="3"/>
        <v>75.84471603163192</v>
      </c>
      <c r="I16" s="67">
        <v>1459</v>
      </c>
      <c r="J16" s="55">
        <v>989</v>
      </c>
      <c r="K16" s="43">
        <f t="shared" si="4"/>
        <v>67.78615490061685</v>
      </c>
      <c r="L16" s="67">
        <v>1500</v>
      </c>
      <c r="M16" s="55">
        <v>1556</v>
      </c>
      <c r="N16" s="43">
        <f t="shared" si="5"/>
        <v>103.73333333333335</v>
      </c>
      <c r="O16" s="67">
        <v>2100</v>
      </c>
      <c r="P16" s="55">
        <v>1759</v>
      </c>
      <c r="Q16" s="43">
        <f t="shared" si="6"/>
        <v>83.76190476190476</v>
      </c>
      <c r="R16" s="63">
        <f t="shared" si="7"/>
        <v>7106</v>
      </c>
      <c r="S16" s="63">
        <f t="shared" si="7"/>
        <v>5977</v>
      </c>
    </row>
    <row r="17" spans="1:19" ht="12.75">
      <c r="A17" s="54" t="s">
        <v>26</v>
      </c>
      <c r="B17" s="31" t="s">
        <v>27</v>
      </c>
      <c r="C17" s="67">
        <v>680</v>
      </c>
      <c r="D17" s="55">
        <v>618</v>
      </c>
      <c r="E17" s="43">
        <f t="shared" si="2"/>
        <v>90.88235294117646</v>
      </c>
      <c r="F17" s="67">
        <v>1326</v>
      </c>
      <c r="G17" s="55">
        <v>1040</v>
      </c>
      <c r="H17" s="43">
        <f t="shared" si="3"/>
        <v>78.43137254901961</v>
      </c>
      <c r="I17" s="67">
        <v>1443</v>
      </c>
      <c r="J17" s="55">
        <v>975</v>
      </c>
      <c r="K17" s="43">
        <f t="shared" si="4"/>
        <v>67.56756756756756</v>
      </c>
      <c r="L17" s="67">
        <v>1800</v>
      </c>
      <c r="M17" s="55">
        <v>1779</v>
      </c>
      <c r="N17" s="43">
        <f t="shared" si="5"/>
        <v>98.83333333333333</v>
      </c>
      <c r="O17" s="67">
        <v>2350</v>
      </c>
      <c r="P17" s="55">
        <v>1969</v>
      </c>
      <c r="Q17" s="43">
        <f t="shared" si="6"/>
        <v>83.7872340425532</v>
      </c>
      <c r="R17" s="63">
        <f t="shared" si="7"/>
        <v>7599</v>
      </c>
      <c r="S17" s="63">
        <f t="shared" si="7"/>
        <v>6381</v>
      </c>
    </row>
    <row r="18" spans="1:19" ht="12.75" hidden="1">
      <c r="A18" s="54" t="s">
        <v>28</v>
      </c>
      <c r="B18" s="31" t="s">
        <v>29</v>
      </c>
      <c r="C18" s="67"/>
      <c r="D18" s="55"/>
      <c r="E18" s="43">
        <f t="shared" si="2"/>
        <v>0</v>
      </c>
      <c r="F18" s="67"/>
      <c r="G18" s="55"/>
      <c r="H18" s="43">
        <f t="shared" si="3"/>
        <v>0</v>
      </c>
      <c r="I18" s="67"/>
      <c r="J18" s="55"/>
      <c r="K18" s="43">
        <f t="shared" si="4"/>
        <v>0</v>
      </c>
      <c r="L18" s="67"/>
      <c r="M18" s="55"/>
      <c r="N18" s="43">
        <f t="shared" si="5"/>
        <v>0</v>
      </c>
      <c r="O18" s="67"/>
      <c r="P18" s="55"/>
      <c r="Q18" s="43">
        <f t="shared" si="6"/>
        <v>0</v>
      </c>
      <c r="R18" s="63">
        <f t="shared" si="7"/>
        <v>0</v>
      </c>
      <c r="S18" s="63">
        <f t="shared" si="7"/>
        <v>0</v>
      </c>
    </row>
    <row r="19" spans="1:19" ht="12.75" hidden="1">
      <c r="A19" s="54" t="s">
        <v>30</v>
      </c>
      <c r="B19" s="31" t="s">
        <v>31</v>
      </c>
      <c r="C19" s="67">
        <f aca="true" t="shared" si="9" ref="C19:P19">SUM(C20:C21)</f>
        <v>0</v>
      </c>
      <c r="D19" s="55">
        <f t="shared" si="9"/>
        <v>0</v>
      </c>
      <c r="E19" s="43">
        <f t="shared" si="2"/>
        <v>0</v>
      </c>
      <c r="F19" s="67">
        <f t="shared" si="9"/>
        <v>0</v>
      </c>
      <c r="G19" s="55">
        <f t="shared" si="9"/>
        <v>0</v>
      </c>
      <c r="H19" s="43">
        <f t="shared" si="3"/>
        <v>0</v>
      </c>
      <c r="I19" s="67">
        <f t="shared" si="9"/>
        <v>0</v>
      </c>
      <c r="J19" s="55">
        <f t="shared" si="9"/>
        <v>0</v>
      </c>
      <c r="K19" s="43">
        <f t="shared" si="4"/>
        <v>0</v>
      </c>
      <c r="L19" s="67">
        <f t="shared" si="9"/>
        <v>0</v>
      </c>
      <c r="M19" s="55">
        <f t="shared" si="9"/>
        <v>0</v>
      </c>
      <c r="N19" s="43">
        <f t="shared" si="5"/>
        <v>0</v>
      </c>
      <c r="O19" s="67">
        <f t="shared" si="9"/>
        <v>0</v>
      </c>
      <c r="P19" s="55">
        <f t="shared" si="9"/>
        <v>0</v>
      </c>
      <c r="Q19" s="43">
        <f t="shared" si="6"/>
        <v>0</v>
      </c>
      <c r="R19" s="63">
        <f t="shared" si="7"/>
        <v>0</v>
      </c>
      <c r="S19" s="63">
        <f t="shared" si="7"/>
        <v>0</v>
      </c>
    </row>
    <row r="20" spans="1:19" ht="12.75" hidden="1">
      <c r="A20" s="54" t="s">
        <v>32</v>
      </c>
      <c r="B20" s="31" t="s">
        <v>33</v>
      </c>
      <c r="C20" s="67"/>
      <c r="D20" s="55"/>
      <c r="E20" s="43">
        <f t="shared" si="2"/>
        <v>0</v>
      </c>
      <c r="F20" s="67"/>
      <c r="G20" s="55"/>
      <c r="H20" s="43">
        <f t="shared" si="3"/>
        <v>0</v>
      </c>
      <c r="I20" s="67"/>
      <c r="J20" s="55"/>
      <c r="K20" s="43">
        <f t="shared" si="4"/>
        <v>0</v>
      </c>
      <c r="L20" s="67"/>
      <c r="M20" s="55"/>
      <c r="N20" s="43">
        <f t="shared" si="5"/>
        <v>0</v>
      </c>
      <c r="O20" s="67"/>
      <c r="P20" s="55"/>
      <c r="Q20" s="43">
        <f t="shared" si="6"/>
        <v>0</v>
      </c>
      <c r="R20" s="63">
        <f t="shared" si="7"/>
        <v>0</v>
      </c>
      <c r="S20" s="63">
        <f t="shared" si="7"/>
        <v>0</v>
      </c>
    </row>
    <row r="21" spans="1:19" ht="12.75" hidden="1">
      <c r="A21" s="54" t="s">
        <v>34</v>
      </c>
      <c r="B21" s="31" t="s">
        <v>35</v>
      </c>
      <c r="C21" s="67"/>
      <c r="D21" s="55"/>
      <c r="E21" s="43">
        <f t="shared" si="2"/>
        <v>0</v>
      </c>
      <c r="F21" s="67"/>
      <c r="G21" s="55"/>
      <c r="H21" s="43">
        <f t="shared" si="3"/>
        <v>0</v>
      </c>
      <c r="I21" s="67"/>
      <c r="J21" s="55"/>
      <c r="K21" s="43">
        <f t="shared" si="4"/>
        <v>0</v>
      </c>
      <c r="L21" s="67"/>
      <c r="M21" s="55"/>
      <c r="N21" s="43">
        <f t="shared" si="5"/>
        <v>0</v>
      </c>
      <c r="O21" s="67"/>
      <c r="P21" s="55"/>
      <c r="Q21" s="43">
        <f t="shared" si="6"/>
        <v>0</v>
      </c>
      <c r="R21" s="63">
        <f t="shared" si="7"/>
        <v>0</v>
      </c>
      <c r="S21" s="63">
        <f t="shared" si="7"/>
        <v>0</v>
      </c>
    </row>
    <row r="22" spans="1:19" ht="12.75" hidden="1">
      <c r="A22" s="54" t="s">
        <v>36</v>
      </c>
      <c r="B22" s="31" t="s">
        <v>37</v>
      </c>
      <c r="C22" s="67"/>
      <c r="D22" s="55"/>
      <c r="E22" s="43">
        <f t="shared" si="2"/>
        <v>0</v>
      </c>
      <c r="F22" s="67"/>
      <c r="G22" s="55"/>
      <c r="H22" s="43">
        <f t="shared" si="3"/>
        <v>0</v>
      </c>
      <c r="I22" s="67"/>
      <c r="J22" s="55"/>
      <c r="K22" s="43">
        <f t="shared" si="4"/>
        <v>0</v>
      </c>
      <c r="L22" s="67"/>
      <c r="M22" s="55"/>
      <c r="N22" s="43">
        <f t="shared" si="5"/>
        <v>0</v>
      </c>
      <c r="O22" s="67"/>
      <c r="P22" s="55"/>
      <c r="Q22" s="43">
        <f t="shared" si="6"/>
        <v>0</v>
      </c>
      <c r="R22" s="63">
        <f t="shared" si="7"/>
        <v>0</v>
      </c>
      <c r="S22" s="63">
        <f t="shared" si="7"/>
        <v>0</v>
      </c>
    </row>
    <row r="23" spans="1:19" ht="12.75">
      <c r="A23" s="54" t="s">
        <v>742</v>
      </c>
      <c r="B23" s="31" t="s">
        <v>38</v>
      </c>
      <c r="C23" s="67">
        <v>2200</v>
      </c>
      <c r="D23" s="55">
        <v>1888</v>
      </c>
      <c r="E23" s="43">
        <f t="shared" si="2"/>
        <v>85.81818181818181</v>
      </c>
      <c r="F23" s="67">
        <v>4156</v>
      </c>
      <c r="G23" s="55">
        <v>3734</v>
      </c>
      <c r="H23" s="43">
        <f t="shared" si="3"/>
        <v>89.84600577478345</v>
      </c>
      <c r="I23" s="67">
        <v>8999</v>
      </c>
      <c r="J23" s="55">
        <v>7466</v>
      </c>
      <c r="K23" s="43">
        <f t="shared" si="4"/>
        <v>82.96477386376264</v>
      </c>
      <c r="L23" s="67">
        <v>11500</v>
      </c>
      <c r="M23" s="55">
        <v>9980</v>
      </c>
      <c r="N23" s="43">
        <f t="shared" si="5"/>
        <v>86.78260869565217</v>
      </c>
      <c r="O23" s="67">
        <v>11090</v>
      </c>
      <c r="P23" s="55">
        <v>10934</v>
      </c>
      <c r="Q23" s="43">
        <f t="shared" si="6"/>
        <v>98.59332732191163</v>
      </c>
      <c r="R23" s="63">
        <f t="shared" si="7"/>
        <v>37945</v>
      </c>
      <c r="S23" s="63">
        <f t="shared" si="7"/>
        <v>34002</v>
      </c>
    </row>
    <row r="24" spans="1:19" ht="12.75">
      <c r="A24" s="54" t="s">
        <v>39</v>
      </c>
      <c r="B24" s="31" t="s">
        <v>40</v>
      </c>
      <c r="C24" s="67">
        <v>2079</v>
      </c>
      <c r="D24" s="55">
        <v>1703</v>
      </c>
      <c r="E24" s="43">
        <f t="shared" si="2"/>
        <v>81.91438191438192</v>
      </c>
      <c r="F24" s="67">
        <v>3679</v>
      </c>
      <c r="G24" s="55">
        <v>3473</v>
      </c>
      <c r="H24" s="43">
        <f t="shared" si="3"/>
        <v>94.40065235118239</v>
      </c>
      <c r="I24" s="67">
        <v>8879</v>
      </c>
      <c r="J24" s="55">
        <v>7083</v>
      </c>
      <c r="K24" s="43">
        <f t="shared" si="4"/>
        <v>79.77249690280436</v>
      </c>
      <c r="L24" s="67">
        <v>11279</v>
      </c>
      <c r="M24" s="55">
        <v>10048</v>
      </c>
      <c r="N24" s="43">
        <f t="shared" si="5"/>
        <v>89.08591187161983</v>
      </c>
      <c r="O24" s="67">
        <v>13000</v>
      </c>
      <c r="P24" s="55">
        <v>10969</v>
      </c>
      <c r="Q24" s="43">
        <f t="shared" si="6"/>
        <v>84.37692307692308</v>
      </c>
      <c r="R24" s="63">
        <f t="shared" si="7"/>
        <v>38916</v>
      </c>
      <c r="S24" s="63">
        <f t="shared" si="7"/>
        <v>33276</v>
      </c>
    </row>
    <row r="25" spans="1:19" ht="12.75">
      <c r="A25" s="54" t="s">
        <v>41</v>
      </c>
      <c r="B25" s="31" t="s">
        <v>42</v>
      </c>
      <c r="C25" s="67">
        <v>1931</v>
      </c>
      <c r="D25" s="55">
        <v>1739</v>
      </c>
      <c r="E25" s="43">
        <f aca="true" t="shared" si="10" ref="E25:E40">IF(OR(D25=0,C25=0),0,D25/C25)*100</f>
        <v>90.05696530295184</v>
      </c>
      <c r="F25" s="67">
        <v>2331</v>
      </c>
      <c r="G25" s="55">
        <v>2250</v>
      </c>
      <c r="H25" s="43">
        <f aca="true" t="shared" si="11" ref="H25:H40">IF(OR(G25=0,F25=0),0,G25/F25)*100</f>
        <v>96.52509652509652</v>
      </c>
      <c r="I25" s="67">
        <v>7931</v>
      </c>
      <c r="J25" s="55">
        <v>7613</v>
      </c>
      <c r="K25" s="43">
        <f aca="true" t="shared" si="12" ref="K25:K40">IF(OR(J25=0,I25=0),0,J25/I25)*100</f>
        <v>95.99041734964065</v>
      </c>
      <c r="L25" s="67">
        <v>10931</v>
      </c>
      <c r="M25" s="55">
        <v>9835</v>
      </c>
      <c r="N25" s="43">
        <f aca="true" t="shared" si="13" ref="N25:N40">IF(OR(M25=0,L25=0),0,M25/L25)*100</f>
        <v>89.97346994785472</v>
      </c>
      <c r="O25" s="67">
        <v>9900</v>
      </c>
      <c r="P25" s="55">
        <v>8459</v>
      </c>
      <c r="Q25" s="43">
        <f aca="true" t="shared" si="14" ref="Q25:Q40">IF(OR(P25=0,O25=0),0,P25/O25)*100</f>
        <v>85.44444444444444</v>
      </c>
      <c r="R25" s="63">
        <f aca="true" t="shared" si="15" ref="R25:S40">SUM(C25+F25+I25+L25+O25)</f>
        <v>33024</v>
      </c>
      <c r="S25" s="63">
        <f t="shared" si="15"/>
        <v>29896</v>
      </c>
    </row>
    <row r="26" spans="1:19" ht="12.75">
      <c r="A26" s="54" t="s">
        <v>43</v>
      </c>
      <c r="B26" s="31" t="s">
        <v>44</v>
      </c>
      <c r="C26" s="67"/>
      <c r="D26" s="55"/>
      <c r="E26" s="43">
        <f t="shared" si="10"/>
        <v>0</v>
      </c>
      <c r="F26" s="67"/>
      <c r="G26" s="55"/>
      <c r="H26" s="43">
        <f t="shared" si="11"/>
        <v>0</v>
      </c>
      <c r="I26" s="67"/>
      <c r="J26" s="55"/>
      <c r="K26" s="43">
        <f t="shared" si="12"/>
        <v>0</v>
      </c>
      <c r="L26" s="67">
        <v>7700</v>
      </c>
      <c r="M26" s="55">
        <v>7287</v>
      </c>
      <c r="N26" s="43">
        <f t="shared" si="13"/>
        <v>94.63636363636364</v>
      </c>
      <c r="O26" s="67">
        <v>11500</v>
      </c>
      <c r="P26" s="55">
        <v>10092</v>
      </c>
      <c r="Q26" s="43">
        <f t="shared" si="14"/>
        <v>87.75652173913043</v>
      </c>
      <c r="R26" s="63">
        <f t="shared" si="15"/>
        <v>19200</v>
      </c>
      <c r="S26" s="63">
        <f t="shared" si="15"/>
        <v>17379</v>
      </c>
    </row>
    <row r="27" spans="1:19" ht="12.75">
      <c r="A27" s="54" t="s">
        <v>45</v>
      </c>
      <c r="B27" s="31" t="s">
        <v>46</v>
      </c>
      <c r="C27" s="67">
        <v>240</v>
      </c>
      <c r="D27" s="55">
        <v>218</v>
      </c>
      <c r="E27" s="43">
        <f t="shared" si="10"/>
        <v>90.83333333333333</v>
      </c>
      <c r="F27" s="67">
        <v>392</v>
      </c>
      <c r="G27" s="55">
        <v>377</v>
      </c>
      <c r="H27" s="43">
        <f t="shared" si="11"/>
        <v>96.1734693877551</v>
      </c>
      <c r="I27" s="67">
        <v>992</v>
      </c>
      <c r="J27" s="55">
        <v>767</v>
      </c>
      <c r="K27" s="43">
        <f t="shared" si="12"/>
        <v>77.31854838709677</v>
      </c>
      <c r="L27" s="67">
        <v>1292</v>
      </c>
      <c r="M27" s="55">
        <v>1115</v>
      </c>
      <c r="N27" s="43">
        <f t="shared" si="13"/>
        <v>86.30030959752321</v>
      </c>
      <c r="O27" s="67">
        <v>1800</v>
      </c>
      <c r="P27" s="55">
        <v>1373</v>
      </c>
      <c r="Q27" s="43">
        <f t="shared" si="14"/>
        <v>76.27777777777777</v>
      </c>
      <c r="R27" s="63">
        <f t="shared" si="15"/>
        <v>4716</v>
      </c>
      <c r="S27" s="63">
        <f t="shared" si="15"/>
        <v>3850</v>
      </c>
    </row>
    <row r="28" spans="1:19" ht="12.75" hidden="1">
      <c r="A28" s="54" t="s">
        <v>47</v>
      </c>
      <c r="B28" s="31" t="s">
        <v>48</v>
      </c>
      <c r="C28" s="67"/>
      <c r="D28" s="55"/>
      <c r="E28" s="43">
        <f t="shared" si="10"/>
        <v>0</v>
      </c>
      <c r="F28" s="67"/>
      <c r="G28" s="55"/>
      <c r="H28" s="43">
        <f t="shared" si="11"/>
        <v>0</v>
      </c>
      <c r="I28" s="67"/>
      <c r="J28" s="55"/>
      <c r="K28" s="43">
        <f t="shared" si="12"/>
        <v>0</v>
      </c>
      <c r="L28" s="67"/>
      <c r="M28" s="55"/>
      <c r="N28" s="43">
        <f t="shared" si="13"/>
        <v>0</v>
      </c>
      <c r="O28" s="67"/>
      <c r="P28" s="55"/>
      <c r="Q28" s="43">
        <f t="shared" si="14"/>
        <v>0</v>
      </c>
      <c r="R28" s="63">
        <f t="shared" si="15"/>
        <v>0</v>
      </c>
      <c r="S28" s="63">
        <f t="shared" si="15"/>
        <v>0</v>
      </c>
    </row>
    <row r="29" spans="1:19" ht="12.75" hidden="1">
      <c r="A29" s="54" t="s">
        <v>49</v>
      </c>
      <c r="B29" s="31" t="s">
        <v>50</v>
      </c>
      <c r="C29" s="67"/>
      <c r="D29" s="55"/>
      <c r="E29" s="43">
        <f t="shared" si="10"/>
        <v>0</v>
      </c>
      <c r="F29" s="67"/>
      <c r="G29" s="55"/>
      <c r="H29" s="43">
        <f t="shared" si="11"/>
        <v>0</v>
      </c>
      <c r="I29" s="67"/>
      <c r="J29" s="55"/>
      <c r="K29" s="43">
        <f t="shared" si="12"/>
        <v>0</v>
      </c>
      <c r="L29" s="67"/>
      <c r="M29" s="55"/>
      <c r="N29" s="43">
        <f t="shared" si="13"/>
        <v>0</v>
      </c>
      <c r="O29" s="67"/>
      <c r="P29" s="55"/>
      <c r="Q29" s="43">
        <f t="shared" si="14"/>
        <v>0</v>
      </c>
      <c r="R29" s="63">
        <f t="shared" si="15"/>
        <v>0</v>
      </c>
      <c r="S29" s="63">
        <f t="shared" si="15"/>
        <v>0</v>
      </c>
    </row>
    <row r="30" spans="1:19" ht="12.75">
      <c r="A30" s="54" t="s">
        <v>51</v>
      </c>
      <c r="B30" s="31" t="s">
        <v>52</v>
      </c>
      <c r="C30" s="67">
        <v>444</v>
      </c>
      <c r="D30" s="55">
        <v>318</v>
      </c>
      <c r="E30" s="43">
        <f t="shared" si="10"/>
        <v>71.62162162162163</v>
      </c>
      <c r="F30" s="67">
        <v>1440</v>
      </c>
      <c r="G30" s="55">
        <v>903</v>
      </c>
      <c r="H30" s="43">
        <f t="shared" si="11"/>
        <v>62.708333333333336</v>
      </c>
      <c r="I30" s="67">
        <v>2500</v>
      </c>
      <c r="J30" s="55">
        <v>2389</v>
      </c>
      <c r="K30" s="43">
        <f t="shared" si="12"/>
        <v>95.56</v>
      </c>
      <c r="L30" s="67"/>
      <c r="M30" s="55"/>
      <c r="N30" s="43">
        <f t="shared" si="13"/>
        <v>0</v>
      </c>
      <c r="O30" s="67"/>
      <c r="P30" s="55"/>
      <c r="Q30" s="43">
        <f t="shared" si="14"/>
        <v>0</v>
      </c>
      <c r="R30" s="63">
        <f t="shared" si="15"/>
        <v>4384</v>
      </c>
      <c r="S30" s="63">
        <f t="shared" si="15"/>
        <v>3610</v>
      </c>
    </row>
    <row r="31" spans="1:19" ht="12.75">
      <c r="A31" s="54" t="s">
        <v>53</v>
      </c>
      <c r="B31" s="31" t="s">
        <v>54</v>
      </c>
      <c r="C31" s="67">
        <f aca="true" t="shared" si="16" ref="C31:P31">SUM(C32:C38)</f>
        <v>50</v>
      </c>
      <c r="D31" s="55">
        <f t="shared" si="16"/>
        <v>0</v>
      </c>
      <c r="E31" s="43">
        <f t="shared" si="10"/>
        <v>0</v>
      </c>
      <c r="F31" s="67">
        <f t="shared" si="16"/>
        <v>200</v>
      </c>
      <c r="G31" s="55">
        <f t="shared" si="16"/>
        <v>0</v>
      </c>
      <c r="H31" s="43">
        <f t="shared" si="11"/>
        <v>0</v>
      </c>
      <c r="I31" s="67">
        <f t="shared" si="16"/>
        <v>300</v>
      </c>
      <c r="J31" s="55">
        <f t="shared" si="16"/>
        <v>0</v>
      </c>
      <c r="K31" s="43">
        <f t="shared" si="12"/>
        <v>0</v>
      </c>
      <c r="L31" s="67">
        <f t="shared" si="16"/>
        <v>120</v>
      </c>
      <c r="M31" s="55">
        <f t="shared" si="16"/>
        <v>0</v>
      </c>
      <c r="N31" s="43">
        <f t="shared" si="13"/>
        <v>0</v>
      </c>
      <c r="O31" s="67">
        <f t="shared" si="16"/>
        <v>350</v>
      </c>
      <c r="P31" s="55">
        <f t="shared" si="16"/>
        <v>146</v>
      </c>
      <c r="Q31" s="43">
        <f t="shared" si="14"/>
        <v>41.714285714285715</v>
      </c>
      <c r="R31" s="63">
        <f t="shared" si="15"/>
        <v>1020</v>
      </c>
      <c r="S31" s="63">
        <f t="shared" si="15"/>
        <v>146</v>
      </c>
    </row>
    <row r="32" spans="1:19" ht="12.75">
      <c r="A32" s="54" t="s">
        <v>55</v>
      </c>
      <c r="B32" s="31" t="s">
        <v>56</v>
      </c>
      <c r="C32" s="67"/>
      <c r="D32" s="55"/>
      <c r="E32" s="43">
        <f t="shared" si="10"/>
        <v>0</v>
      </c>
      <c r="F32" s="67"/>
      <c r="G32" s="55"/>
      <c r="H32" s="43">
        <f t="shared" si="11"/>
        <v>0</v>
      </c>
      <c r="I32" s="67"/>
      <c r="J32" s="55"/>
      <c r="K32" s="43">
        <f t="shared" si="12"/>
        <v>0</v>
      </c>
      <c r="L32" s="67"/>
      <c r="M32" s="55"/>
      <c r="N32" s="43">
        <f t="shared" si="13"/>
        <v>0</v>
      </c>
      <c r="O32" s="67">
        <v>350</v>
      </c>
      <c r="P32" s="55">
        <v>146</v>
      </c>
      <c r="Q32" s="43">
        <f t="shared" si="14"/>
        <v>41.714285714285715</v>
      </c>
      <c r="R32" s="63">
        <f t="shared" si="15"/>
        <v>350</v>
      </c>
      <c r="S32" s="63">
        <f t="shared" si="15"/>
        <v>146</v>
      </c>
    </row>
    <row r="33" spans="1:19" ht="12.75">
      <c r="A33" s="54" t="s">
        <v>57</v>
      </c>
      <c r="B33" s="31" t="s">
        <v>58</v>
      </c>
      <c r="C33" s="67">
        <v>50</v>
      </c>
      <c r="D33" s="55"/>
      <c r="E33" s="43">
        <f t="shared" si="10"/>
        <v>0</v>
      </c>
      <c r="F33" s="67">
        <v>200</v>
      </c>
      <c r="G33" s="55"/>
      <c r="H33" s="43">
        <f t="shared" si="11"/>
        <v>0</v>
      </c>
      <c r="I33" s="67">
        <v>300</v>
      </c>
      <c r="J33" s="55"/>
      <c r="K33" s="43">
        <f t="shared" si="12"/>
        <v>0</v>
      </c>
      <c r="L33" s="67">
        <v>120</v>
      </c>
      <c r="M33" s="55"/>
      <c r="N33" s="43">
        <f t="shared" si="13"/>
        <v>0</v>
      </c>
      <c r="O33" s="67"/>
      <c r="P33" s="55"/>
      <c r="Q33" s="43">
        <f t="shared" si="14"/>
        <v>0</v>
      </c>
      <c r="R33" s="63">
        <f t="shared" si="15"/>
        <v>670</v>
      </c>
      <c r="S33" s="63">
        <f t="shared" si="15"/>
        <v>0</v>
      </c>
    </row>
    <row r="34" spans="1:19" ht="12.75" hidden="1">
      <c r="A34" s="54" t="s">
        <v>59</v>
      </c>
      <c r="B34" s="31" t="s">
        <v>60</v>
      </c>
      <c r="C34" s="67"/>
      <c r="D34" s="55"/>
      <c r="E34" s="43">
        <f t="shared" si="10"/>
        <v>0</v>
      </c>
      <c r="F34" s="67"/>
      <c r="G34" s="55"/>
      <c r="H34" s="43">
        <f t="shared" si="11"/>
        <v>0</v>
      </c>
      <c r="I34" s="67"/>
      <c r="J34" s="55"/>
      <c r="K34" s="43">
        <f t="shared" si="12"/>
        <v>0</v>
      </c>
      <c r="L34" s="67"/>
      <c r="M34" s="55"/>
      <c r="N34" s="43">
        <f t="shared" si="13"/>
        <v>0</v>
      </c>
      <c r="O34" s="67"/>
      <c r="P34" s="55"/>
      <c r="Q34" s="43">
        <f t="shared" si="14"/>
        <v>0</v>
      </c>
      <c r="R34" s="63">
        <f t="shared" si="15"/>
        <v>0</v>
      </c>
      <c r="S34" s="63">
        <f t="shared" si="15"/>
        <v>0</v>
      </c>
    </row>
    <row r="35" spans="1:19" ht="12.75" hidden="1">
      <c r="A35" s="54" t="s">
        <v>61</v>
      </c>
      <c r="B35" s="31" t="s">
        <v>62</v>
      </c>
      <c r="C35" s="67"/>
      <c r="D35" s="55"/>
      <c r="E35" s="43">
        <f t="shared" si="10"/>
        <v>0</v>
      </c>
      <c r="F35" s="67"/>
      <c r="G35" s="55"/>
      <c r="H35" s="43">
        <f t="shared" si="11"/>
        <v>0</v>
      </c>
      <c r="I35" s="67"/>
      <c r="J35" s="55"/>
      <c r="K35" s="43">
        <f t="shared" si="12"/>
        <v>0</v>
      </c>
      <c r="L35" s="67"/>
      <c r="M35" s="55"/>
      <c r="N35" s="43">
        <f t="shared" si="13"/>
        <v>0</v>
      </c>
      <c r="O35" s="67"/>
      <c r="P35" s="55"/>
      <c r="Q35" s="43">
        <f t="shared" si="14"/>
        <v>0</v>
      </c>
      <c r="R35" s="63">
        <f t="shared" si="15"/>
        <v>0</v>
      </c>
      <c r="S35" s="63">
        <f t="shared" si="15"/>
        <v>0</v>
      </c>
    </row>
    <row r="36" spans="1:19" ht="12.75" hidden="1">
      <c r="A36" s="54" t="s">
        <v>63</v>
      </c>
      <c r="B36" s="31" t="s">
        <v>64</v>
      </c>
      <c r="C36" s="67"/>
      <c r="D36" s="55"/>
      <c r="E36" s="43">
        <f t="shared" si="10"/>
        <v>0</v>
      </c>
      <c r="F36" s="67"/>
      <c r="G36" s="55"/>
      <c r="H36" s="43">
        <f t="shared" si="11"/>
        <v>0</v>
      </c>
      <c r="I36" s="67"/>
      <c r="J36" s="55"/>
      <c r="K36" s="43">
        <f t="shared" si="12"/>
        <v>0</v>
      </c>
      <c r="L36" s="67"/>
      <c r="M36" s="55"/>
      <c r="N36" s="43">
        <f t="shared" si="13"/>
        <v>0</v>
      </c>
      <c r="O36" s="67"/>
      <c r="P36" s="55"/>
      <c r="Q36" s="43">
        <f t="shared" si="14"/>
        <v>0</v>
      </c>
      <c r="R36" s="63">
        <f t="shared" si="15"/>
        <v>0</v>
      </c>
      <c r="S36" s="63">
        <f t="shared" si="15"/>
        <v>0</v>
      </c>
    </row>
    <row r="37" spans="1:19" ht="12.75" hidden="1">
      <c r="A37" s="54" t="s">
        <v>65</v>
      </c>
      <c r="B37" s="31" t="s">
        <v>66</v>
      </c>
      <c r="C37" s="67"/>
      <c r="D37" s="55"/>
      <c r="E37" s="43">
        <f t="shared" si="10"/>
        <v>0</v>
      </c>
      <c r="F37" s="67"/>
      <c r="G37" s="55"/>
      <c r="H37" s="43">
        <f t="shared" si="11"/>
        <v>0</v>
      </c>
      <c r="I37" s="67"/>
      <c r="J37" s="55"/>
      <c r="K37" s="43">
        <f t="shared" si="12"/>
        <v>0</v>
      </c>
      <c r="L37" s="67"/>
      <c r="M37" s="55"/>
      <c r="N37" s="43">
        <f t="shared" si="13"/>
        <v>0</v>
      </c>
      <c r="O37" s="67"/>
      <c r="P37" s="55"/>
      <c r="Q37" s="43">
        <f t="shared" si="14"/>
        <v>0</v>
      </c>
      <c r="R37" s="63">
        <f t="shared" si="15"/>
        <v>0</v>
      </c>
      <c r="S37" s="63">
        <f t="shared" si="15"/>
        <v>0</v>
      </c>
    </row>
    <row r="38" spans="1:19" ht="12.75" hidden="1">
      <c r="A38" s="54" t="s">
        <v>67</v>
      </c>
      <c r="B38" s="31" t="s">
        <v>68</v>
      </c>
      <c r="C38" s="67"/>
      <c r="D38" s="55"/>
      <c r="E38" s="43">
        <f t="shared" si="10"/>
        <v>0</v>
      </c>
      <c r="F38" s="67"/>
      <c r="G38" s="55"/>
      <c r="H38" s="43">
        <f t="shared" si="11"/>
        <v>0</v>
      </c>
      <c r="I38" s="67"/>
      <c r="J38" s="55"/>
      <c r="K38" s="43">
        <f t="shared" si="12"/>
        <v>0</v>
      </c>
      <c r="L38" s="67"/>
      <c r="M38" s="55"/>
      <c r="N38" s="43">
        <f t="shared" si="13"/>
        <v>0</v>
      </c>
      <c r="O38" s="67"/>
      <c r="P38" s="55"/>
      <c r="Q38" s="43">
        <f t="shared" si="14"/>
        <v>0</v>
      </c>
      <c r="R38" s="63">
        <f t="shared" si="15"/>
        <v>0</v>
      </c>
      <c r="S38" s="63">
        <f t="shared" si="15"/>
        <v>0</v>
      </c>
    </row>
    <row r="39" spans="1:19" ht="12.75">
      <c r="A39" s="54" t="s">
        <v>69</v>
      </c>
      <c r="B39" s="31" t="s">
        <v>70</v>
      </c>
      <c r="C39" s="67">
        <v>601</v>
      </c>
      <c r="D39" s="55">
        <v>522</v>
      </c>
      <c r="E39" s="43">
        <f t="shared" si="10"/>
        <v>86.85524126455907</v>
      </c>
      <c r="F39" s="67">
        <v>901</v>
      </c>
      <c r="G39" s="55">
        <v>603</v>
      </c>
      <c r="H39" s="43">
        <f t="shared" si="11"/>
        <v>66.92563817980022</v>
      </c>
      <c r="I39" s="67">
        <v>600</v>
      </c>
      <c r="J39" s="55">
        <v>600</v>
      </c>
      <c r="K39" s="43">
        <f t="shared" si="12"/>
        <v>100</v>
      </c>
      <c r="L39" s="67">
        <v>3500</v>
      </c>
      <c r="M39" s="55">
        <v>3448</v>
      </c>
      <c r="N39" s="43">
        <f t="shared" si="13"/>
        <v>98.5142857142857</v>
      </c>
      <c r="O39" s="67">
        <v>2000</v>
      </c>
      <c r="P39" s="55">
        <v>1927</v>
      </c>
      <c r="Q39" s="43">
        <f t="shared" si="14"/>
        <v>96.35000000000001</v>
      </c>
      <c r="R39" s="63">
        <f t="shared" si="15"/>
        <v>7602</v>
      </c>
      <c r="S39" s="63">
        <f t="shared" si="15"/>
        <v>7100</v>
      </c>
    </row>
    <row r="40" spans="1:19" ht="12.75">
      <c r="A40" s="54" t="s">
        <v>71</v>
      </c>
      <c r="B40" s="31" t="s">
        <v>72</v>
      </c>
      <c r="C40" s="67"/>
      <c r="D40" s="55"/>
      <c r="E40" s="43">
        <f t="shared" si="10"/>
        <v>0</v>
      </c>
      <c r="F40" s="67">
        <v>800</v>
      </c>
      <c r="G40" s="55">
        <v>800</v>
      </c>
      <c r="H40" s="43">
        <f t="shared" si="11"/>
        <v>100</v>
      </c>
      <c r="I40" s="67">
        <v>4400</v>
      </c>
      <c r="J40" s="55">
        <v>4400</v>
      </c>
      <c r="K40" s="43">
        <f t="shared" si="12"/>
        <v>100</v>
      </c>
      <c r="L40" s="67">
        <v>3500</v>
      </c>
      <c r="M40" s="55">
        <v>3490</v>
      </c>
      <c r="N40" s="43">
        <f t="shared" si="13"/>
        <v>99.71428571428571</v>
      </c>
      <c r="O40" s="67">
        <v>2200</v>
      </c>
      <c r="P40" s="55">
        <v>1806</v>
      </c>
      <c r="Q40" s="43">
        <f t="shared" si="14"/>
        <v>82.0909090909091</v>
      </c>
      <c r="R40" s="63">
        <f t="shared" si="15"/>
        <v>10900</v>
      </c>
      <c r="S40" s="63">
        <f t="shared" si="15"/>
        <v>10496</v>
      </c>
    </row>
    <row r="41" spans="1:19" ht="12.75" hidden="1">
      <c r="A41" s="54" t="s">
        <v>73</v>
      </c>
      <c r="B41" s="31" t="s">
        <v>74</v>
      </c>
      <c r="C41" s="67">
        <f aca="true" t="shared" si="17" ref="C41:P41">SUM(C42:C44)</f>
        <v>0</v>
      </c>
      <c r="D41" s="55">
        <f t="shared" si="17"/>
        <v>0</v>
      </c>
      <c r="E41" s="43">
        <f aca="true" t="shared" si="18" ref="E41:E56">IF(OR(D41=0,C41=0),0,D41/C41)*100</f>
        <v>0</v>
      </c>
      <c r="F41" s="67">
        <f t="shared" si="17"/>
        <v>0</v>
      </c>
      <c r="G41" s="55">
        <f t="shared" si="17"/>
        <v>0</v>
      </c>
      <c r="H41" s="43">
        <f aca="true" t="shared" si="19" ref="H41:H56">IF(OR(G41=0,F41=0),0,G41/F41)*100</f>
        <v>0</v>
      </c>
      <c r="I41" s="67">
        <f t="shared" si="17"/>
        <v>0</v>
      </c>
      <c r="J41" s="55">
        <f t="shared" si="17"/>
        <v>0</v>
      </c>
      <c r="K41" s="43">
        <f aca="true" t="shared" si="20" ref="K41:K56">IF(OR(J41=0,I41=0),0,J41/I41)*100</f>
        <v>0</v>
      </c>
      <c r="L41" s="67">
        <f t="shared" si="17"/>
        <v>0</v>
      </c>
      <c r="M41" s="55">
        <f t="shared" si="17"/>
        <v>0</v>
      </c>
      <c r="N41" s="43">
        <f aca="true" t="shared" si="21" ref="N41:N56">IF(OR(M41=0,L41=0),0,M41/L41)*100</f>
        <v>0</v>
      </c>
      <c r="O41" s="67">
        <f t="shared" si="17"/>
        <v>0</v>
      </c>
      <c r="P41" s="55">
        <f t="shared" si="17"/>
        <v>0</v>
      </c>
      <c r="Q41" s="43">
        <f aca="true" t="shared" si="22" ref="Q41:Q56">IF(OR(P41=0,O41=0),0,P41/O41)*100</f>
        <v>0</v>
      </c>
      <c r="R41" s="63">
        <f aca="true" t="shared" si="23" ref="R41:S56">SUM(C41+F41+I41+L41+O41)</f>
        <v>0</v>
      </c>
      <c r="S41" s="63">
        <f t="shared" si="23"/>
        <v>0</v>
      </c>
    </row>
    <row r="42" spans="1:19" ht="12.75" hidden="1">
      <c r="A42" s="54" t="s">
        <v>75</v>
      </c>
      <c r="B42" s="31" t="s">
        <v>76</v>
      </c>
      <c r="C42" s="67"/>
      <c r="D42" s="55"/>
      <c r="E42" s="43">
        <f t="shared" si="18"/>
        <v>0</v>
      </c>
      <c r="F42" s="67"/>
      <c r="G42" s="55"/>
      <c r="H42" s="43">
        <f t="shared" si="19"/>
        <v>0</v>
      </c>
      <c r="I42" s="67"/>
      <c r="J42" s="55"/>
      <c r="K42" s="43">
        <f t="shared" si="20"/>
        <v>0</v>
      </c>
      <c r="L42" s="67"/>
      <c r="M42" s="55"/>
      <c r="N42" s="43">
        <f t="shared" si="21"/>
        <v>0</v>
      </c>
      <c r="O42" s="67"/>
      <c r="P42" s="55"/>
      <c r="Q42" s="43">
        <f t="shared" si="22"/>
        <v>0</v>
      </c>
      <c r="R42" s="63">
        <f t="shared" si="23"/>
        <v>0</v>
      </c>
      <c r="S42" s="63">
        <f t="shared" si="23"/>
        <v>0</v>
      </c>
    </row>
    <row r="43" spans="1:19" ht="12.75" hidden="1">
      <c r="A43" s="54" t="s">
        <v>77</v>
      </c>
      <c r="B43" s="31" t="s">
        <v>78</v>
      </c>
      <c r="C43" s="67"/>
      <c r="D43" s="55"/>
      <c r="E43" s="43">
        <f t="shared" si="18"/>
        <v>0</v>
      </c>
      <c r="F43" s="67"/>
      <c r="G43" s="55"/>
      <c r="H43" s="43">
        <f t="shared" si="19"/>
        <v>0</v>
      </c>
      <c r="I43" s="67"/>
      <c r="J43" s="55"/>
      <c r="K43" s="43">
        <f t="shared" si="20"/>
        <v>0</v>
      </c>
      <c r="L43" s="67"/>
      <c r="M43" s="55"/>
      <c r="N43" s="43">
        <f t="shared" si="21"/>
        <v>0</v>
      </c>
      <c r="O43" s="67"/>
      <c r="P43" s="55"/>
      <c r="Q43" s="43">
        <f t="shared" si="22"/>
        <v>0</v>
      </c>
      <c r="R43" s="63">
        <f t="shared" si="23"/>
        <v>0</v>
      </c>
      <c r="S43" s="63">
        <f t="shared" si="23"/>
        <v>0</v>
      </c>
    </row>
    <row r="44" spans="1:19" ht="12.75" hidden="1">
      <c r="A44" s="54" t="s">
        <v>79</v>
      </c>
      <c r="B44" s="31" t="s">
        <v>80</v>
      </c>
      <c r="C44" s="67"/>
      <c r="D44" s="55"/>
      <c r="E44" s="43">
        <f t="shared" si="18"/>
        <v>0</v>
      </c>
      <c r="F44" s="67"/>
      <c r="G44" s="55"/>
      <c r="H44" s="43">
        <f t="shared" si="19"/>
        <v>0</v>
      </c>
      <c r="I44" s="67"/>
      <c r="J44" s="55"/>
      <c r="K44" s="43">
        <f t="shared" si="20"/>
        <v>0</v>
      </c>
      <c r="L44" s="67"/>
      <c r="M44" s="55"/>
      <c r="N44" s="43">
        <f t="shared" si="21"/>
        <v>0</v>
      </c>
      <c r="O44" s="67"/>
      <c r="P44" s="55"/>
      <c r="Q44" s="43">
        <f t="shared" si="22"/>
        <v>0</v>
      </c>
      <c r="R44" s="63">
        <f t="shared" si="23"/>
        <v>0</v>
      </c>
      <c r="S44" s="63">
        <f t="shared" si="23"/>
        <v>0</v>
      </c>
    </row>
    <row r="45" spans="1:19" ht="12.75" hidden="1">
      <c r="A45" s="54" t="s">
        <v>81</v>
      </c>
      <c r="B45" s="31" t="s">
        <v>82</v>
      </c>
      <c r="C45" s="67"/>
      <c r="D45" s="55"/>
      <c r="E45" s="43">
        <f t="shared" si="18"/>
        <v>0</v>
      </c>
      <c r="F45" s="67"/>
      <c r="G45" s="55"/>
      <c r="H45" s="43">
        <f t="shared" si="19"/>
        <v>0</v>
      </c>
      <c r="I45" s="67"/>
      <c r="J45" s="55"/>
      <c r="K45" s="43">
        <f t="shared" si="20"/>
        <v>0</v>
      </c>
      <c r="L45" s="67"/>
      <c r="M45" s="55"/>
      <c r="N45" s="43">
        <f t="shared" si="21"/>
        <v>0</v>
      </c>
      <c r="O45" s="67"/>
      <c r="P45" s="55"/>
      <c r="Q45" s="43">
        <f t="shared" si="22"/>
        <v>0</v>
      </c>
      <c r="R45" s="63">
        <f t="shared" si="23"/>
        <v>0</v>
      </c>
      <c r="S45" s="63">
        <f t="shared" si="23"/>
        <v>0</v>
      </c>
    </row>
    <row r="46" spans="1:19" ht="12.75" hidden="1">
      <c r="A46" s="54" t="s">
        <v>83</v>
      </c>
      <c r="B46" s="31" t="s">
        <v>84</v>
      </c>
      <c r="C46" s="67">
        <f aca="true" t="shared" si="24" ref="C46:P46">SUM(C47:C48)</f>
        <v>0</v>
      </c>
      <c r="D46" s="55">
        <f t="shared" si="24"/>
        <v>0</v>
      </c>
      <c r="E46" s="43">
        <f t="shared" si="18"/>
        <v>0</v>
      </c>
      <c r="F46" s="67">
        <f t="shared" si="24"/>
        <v>0</v>
      </c>
      <c r="G46" s="55">
        <f t="shared" si="24"/>
        <v>0</v>
      </c>
      <c r="H46" s="43">
        <f t="shared" si="19"/>
        <v>0</v>
      </c>
      <c r="I46" s="67">
        <f t="shared" si="24"/>
        <v>0</v>
      </c>
      <c r="J46" s="55">
        <f t="shared" si="24"/>
        <v>0</v>
      </c>
      <c r="K46" s="43">
        <f t="shared" si="20"/>
        <v>0</v>
      </c>
      <c r="L46" s="67">
        <f t="shared" si="24"/>
        <v>0</v>
      </c>
      <c r="M46" s="55">
        <f t="shared" si="24"/>
        <v>0</v>
      </c>
      <c r="N46" s="43">
        <f t="shared" si="21"/>
        <v>0</v>
      </c>
      <c r="O46" s="67">
        <f t="shared" si="24"/>
        <v>0</v>
      </c>
      <c r="P46" s="55">
        <f t="shared" si="24"/>
        <v>0</v>
      </c>
      <c r="Q46" s="43">
        <f t="shared" si="22"/>
        <v>0</v>
      </c>
      <c r="R46" s="63">
        <f t="shared" si="23"/>
        <v>0</v>
      </c>
      <c r="S46" s="63">
        <f t="shared" si="23"/>
        <v>0</v>
      </c>
    </row>
    <row r="47" spans="1:19" ht="12.75" hidden="1">
      <c r="A47" s="54" t="s">
        <v>85</v>
      </c>
      <c r="B47" s="31" t="s">
        <v>86</v>
      </c>
      <c r="C47" s="67"/>
      <c r="D47" s="55"/>
      <c r="E47" s="43">
        <f t="shared" si="18"/>
        <v>0</v>
      </c>
      <c r="F47" s="67"/>
      <c r="G47" s="55"/>
      <c r="H47" s="43">
        <f t="shared" si="19"/>
        <v>0</v>
      </c>
      <c r="I47" s="67"/>
      <c r="J47" s="55"/>
      <c r="K47" s="43">
        <f t="shared" si="20"/>
        <v>0</v>
      </c>
      <c r="L47" s="67"/>
      <c r="M47" s="55"/>
      <c r="N47" s="43">
        <f t="shared" si="21"/>
        <v>0</v>
      </c>
      <c r="O47" s="67"/>
      <c r="P47" s="55"/>
      <c r="Q47" s="43">
        <f t="shared" si="22"/>
        <v>0</v>
      </c>
      <c r="R47" s="63">
        <f t="shared" si="23"/>
        <v>0</v>
      </c>
      <c r="S47" s="63">
        <f t="shared" si="23"/>
        <v>0</v>
      </c>
    </row>
    <row r="48" spans="1:19" ht="12.75" hidden="1">
      <c r="A48" s="54" t="s">
        <v>87</v>
      </c>
      <c r="B48" s="31" t="s">
        <v>88</v>
      </c>
      <c r="C48" s="67"/>
      <c r="D48" s="55"/>
      <c r="E48" s="43">
        <f t="shared" si="18"/>
        <v>0</v>
      </c>
      <c r="F48" s="67"/>
      <c r="G48" s="55"/>
      <c r="H48" s="43">
        <f t="shared" si="19"/>
        <v>0</v>
      </c>
      <c r="I48" s="67"/>
      <c r="J48" s="55"/>
      <c r="K48" s="43">
        <f t="shared" si="20"/>
        <v>0</v>
      </c>
      <c r="L48" s="67"/>
      <c r="M48" s="55"/>
      <c r="N48" s="43">
        <f t="shared" si="21"/>
        <v>0</v>
      </c>
      <c r="O48" s="67"/>
      <c r="P48" s="55"/>
      <c r="Q48" s="43">
        <f t="shared" si="22"/>
        <v>0</v>
      </c>
      <c r="R48" s="63">
        <f t="shared" si="23"/>
        <v>0</v>
      </c>
      <c r="S48" s="63">
        <f t="shared" si="23"/>
        <v>0</v>
      </c>
    </row>
    <row r="49" spans="1:19" ht="12.75" hidden="1">
      <c r="A49" s="54" t="s">
        <v>89</v>
      </c>
      <c r="B49" s="31" t="s">
        <v>90</v>
      </c>
      <c r="C49" s="67">
        <f aca="true" t="shared" si="25" ref="C49:P49">SUM(C50:C51)</f>
        <v>0</v>
      </c>
      <c r="D49" s="55">
        <f t="shared" si="25"/>
        <v>0</v>
      </c>
      <c r="E49" s="43">
        <f t="shared" si="18"/>
        <v>0</v>
      </c>
      <c r="F49" s="67">
        <f t="shared" si="25"/>
        <v>0</v>
      </c>
      <c r="G49" s="55">
        <f t="shared" si="25"/>
        <v>0</v>
      </c>
      <c r="H49" s="43">
        <f t="shared" si="19"/>
        <v>0</v>
      </c>
      <c r="I49" s="67">
        <f t="shared" si="25"/>
        <v>0</v>
      </c>
      <c r="J49" s="55">
        <f t="shared" si="25"/>
        <v>0</v>
      </c>
      <c r="K49" s="43">
        <f t="shared" si="20"/>
        <v>0</v>
      </c>
      <c r="L49" s="67">
        <f t="shared" si="25"/>
        <v>0</v>
      </c>
      <c r="M49" s="55">
        <f t="shared" si="25"/>
        <v>0</v>
      </c>
      <c r="N49" s="43">
        <f t="shared" si="21"/>
        <v>0</v>
      </c>
      <c r="O49" s="67">
        <f t="shared" si="25"/>
        <v>0</v>
      </c>
      <c r="P49" s="55">
        <f t="shared" si="25"/>
        <v>0</v>
      </c>
      <c r="Q49" s="43">
        <f t="shared" si="22"/>
        <v>0</v>
      </c>
      <c r="R49" s="63">
        <f t="shared" si="23"/>
        <v>0</v>
      </c>
      <c r="S49" s="63">
        <f t="shared" si="23"/>
        <v>0</v>
      </c>
    </row>
    <row r="50" spans="1:19" ht="12.75" hidden="1">
      <c r="A50" s="54" t="s">
        <v>91</v>
      </c>
      <c r="B50" s="31" t="s">
        <v>92</v>
      </c>
      <c r="C50" s="67"/>
      <c r="D50" s="55"/>
      <c r="E50" s="43">
        <f t="shared" si="18"/>
        <v>0</v>
      </c>
      <c r="F50" s="67"/>
      <c r="G50" s="55"/>
      <c r="H50" s="43">
        <f t="shared" si="19"/>
        <v>0</v>
      </c>
      <c r="I50" s="67"/>
      <c r="J50" s="55"/>
      <c r="K50" s="43">
        <f t="shared" si="20"/>
        <v>0</v>
      </c>
      <c r="L50" s="67"/>
      <c r="M50" s="55"/>
      <c r="N50" s="43">
        <f t="shared" si="21"/>
        <v>0</v>
      </c>
      <c r="O50" s="67"/>
      <c r="P50" s="55"/>
      <c r="Q50" s="43">
        <f t="shared" si="22"/>
        <v>0</v>
      </c>
      <c r="R50" s="63">
        <f t="shared" si="23"/>
        <v>0</v>
      </c>
      <c r="S50" s="63">
        <f t="shared" si="23"/>
        <v>0</v>
      </c>
    </row>
    <row r="51" spans="1:19" ht="12.75" hidden="1">
      <c r="A51" s="54" t="s">
        <v>93</v>
      </c>
      <c r="B51" s="31" t="s">
        <v>94</v>
      </c>
      <c r="C51" s="67"/>
      <c r="D51" s="55"/>
      <c r="E51" s="43">
        <f t="shared" si="18"/>
        <v>0</v>
      </c>
      <c r="F51" s="67"/>
      <c r="G51" s="55"/>
      <c r="H51" s="43">
        <f t="shared" si="19"/>
        <v>0</v>
      </c>
      <c r="I51" s="67"/>
      <c r="J51" s="55"/>
      <c r="K51" s="43">
        <f t="shared" si="20"/>
        <v>0</v>
      </c>
      <c r="L51" s="67"/>
      <c r="M51" s="55"/>
      <c r="N51" s="43">
        <f t="shared" si="21"/>
        <v>0</v>
      </c>
      <c r="O51" s="67"/>
      <c r="P51" s="55"/>
      <c r="Q51" s="43">
        <f t="shared" si="22"/>
        <v>0</v>
      </c>
      <c r="R51" s="63">
        <f t="shared" si="23"/>
        <v>0</v>
      </c>
      <c r="S51" s="63">
        <f t="shared" si="23"/>
        <v>0</v>
      </c>
    </row>
    <row r="52" spans="1:19" ht="12.75">
      <c r="A52" s="54" t="s">
        <v>95</v>
      </c>
      <c r="B52" s="31" t="s">
        <v>96</v>
      </c>
      <c r="C52" s="67">
        <f aca="true" t="shared" si="26" ref="C52:P52">SUM(C53:C55)</f>
        <v>75</v>
      </c>
      <c r="D52" s="55">
        <f t="shared" si="26"/>
        <v>0</v>
      </c>
      <c r="E52" s="43">
        <f t="shared" si="18"/>
        <v>0</v>
      </c>
      <c r="F52" s="67">
        <f t="shared" si="26"/>
        <v>75</v>
      </c>
      <c r="G52" s="55">
        <f t="shared" si="26"/>
        <v>0</v>
      </c>
      <c r="H52" s="43">
        <f t="shared" si="19"/>
        <v>0</v>
      </c>
      <c r="I52" s="67">
        <f t="shared" si="26"/>
        <v>602</v>
      </c>
      <c r="J52" s="55">
        <f t="shared" si="26"/>
        <v>62</v>
      </c>
      <c r="K52" s="43">
        <f t="shared" si="20"/>
        <v>10.299003322259136</v>
      </c>
      <c r="L52" s="67">
        <f t="shared" si="26"/>
        <v>1507</v>
      </c>
      <c r="M52" s="55">
        <f t="shared" si="26"/>
        <v>476</v>
      </c>
      <c r="N52" s="43">
        <f t="shared" si="21"/>
        <v>31.58593231585932</v>
      </c>
      <c r="O52" s="67">
        <f t="shared" si="26"/>
        <v>800</v>
      </c>
      <c r="P52" s="55">
        <f t="shared" si="26"/>
        <v>800</v>
      </c>
      <c r="Q52" s="43">
        <f t="shared" si="22"/>
        <v>100</v>
      </c>
      <c r="R52" s="63">
        <f t="shared" si="23"/>
        <v>3059</v>
      </c>
      <c r="S52" s="63">
        <f t="shared" si="23"/>
        <v>1338</v>
      </c>
    </row>
    <row r="53" spans="1:19" ht="12.75">
      <c r="A53" s="54" t="s">
        <v>97</v>
      </c>
      <c r="B53" s="31" t="s">
        <v>98</v>
      </c>
      <c r="C53" s="67">
        <v>75</v>
      </c>
      <c r="D53" s="55"/>
      <c r="E53" s="43">
        <f t="shared" si="18"/>
        <v>0</v>
      </c>
      <c r="F53" s="67">
        <v>75</v>
      </c>
      <c r="G53" s="55"/>
      <c r="H53" s="43">
        <f t="shared" si="19"/>
        <v>0</v>
      </c>
      <c r="I53" s="67">
        <v>602</v>
      </c>
      <c r="J53" s="55">
        <v>62</v>
      </c>
      <c r="K53" s="43">
        <f t="shared" si="20"/>
        <v>10.299003322259136</v>
      </c>
      <c r="L53" s="67">
        <v>1507</v>
      </c>
      <c r="M53" s="55">
        <v>476</v>
      </c>
      <c r="N53" s="43">
        <f t="shared" si="21"/>
        <v>31.58593231585932</v>
      </c>
      <c r="O53" s="67">
        <v>800</v>
      </c>
      <c r="P53" s="55">
        <v>800</v>
      </c>
      <c r="Q53" s="43">
        <f t="shared" si="22"/>
        <v>100</v>
      </c>
      <c r="R53" s="63">
        <f t="shared" si="23"/>
        <v>3059</v>
      </c>
      <c r="S53" s="63">
        <f t="shared" si="23"/>
        <v>1338</v>
      </c>
    </row>
    <row r="54" spans="1:19" ht="12.75" hidden="1">
      <c r="A54" s="54" t="s">
        <v>99</v>
      </c>
      <c r="B54" s="31" t="s">
        <v>100</v>
      </c>
      <c r="C54" s="67"/>
      <c r="D54" s="55"/>
      <c r="E54" s="43">
        <f t="shared" si="18"/>
        <v>0</v>
      </c>
      <c r="F54" s="67"/>
      <c r="G54" s="55"/>
      <c r="H54" s="43">
        <f t="shared" si="19"/>
        <v>0</v>
      </c>
      <c r="I54" s="67"/>
      <c r="J54" s="55"/>
      <c r="K54" s="43">
        <f t="shared" si="20"/>
        <v>0</v>
      </c>
      <c r="L54" s="67"/>
      <c r="M54" s="55"/>
      <c r="N54" s="43">
        <f t="shared" si="21"/>
        <v>0</v>
      </c>
      <c r="O54" s="67"/>
      <c r="P54" s="55"/>
      <c r="Q54" s="43">
        <f t="shared" si="22"/>
        <v>0</v>
      </c>
      <c r="R54" s="63">
        <f t="shared" si="23"/>
        <v>0</v>
      </c>
      <c r="S54" s="63">
        <f t="shared" si="23"/>
        <v>0</v>
      </c>
    </row>
    <row r="55" spans="1:19" ht="12.75" hidden="1">
      <c r="A55" s="54" t="s">
        <v>101</v>
      </c>
      <c r="B55" s="31" t="s">
        <v>102</v>
      </c>
      <c r="C55" s="67"/>
      <c r="D55" s="55"/>
      <c r="E55" s="43">
        <f t="shared" si="18"/>
        <v>0</v>
      </c>
      <c r="F55" s="67"/>
      <c r="G55" s="55"/>
      <c r="H55" s="43">
        <f t="shared" si="19"/>
        <v>0</v>
      </c>
      <c r="I55" s="67"/>
      <c r="J55" s="55"/>
      <c r="K55" s="43">
        <f t="shared" si="20"/>
        <v>0</v>
      </c>
      <c r="L55" s="67"/>
      <c r="M55" s="55"/>
      <c r="N55" s="43">
        <f t="shared" si="21"/>
        <v>0</v>
      </c>
      <c r="O55" s="67"/>
      <c r="P55" s="55"/>
      <c r="Q55" s="43">
        <f t="shared" si="22"/>
        <v>0</v>
      </c>
      <c r="R55" s="63">
        <f t="shared" si="23"/>
        <v>0</v>
      </c>
      <c r="S55" s="63">
        <f t="shared" si="23"/>
        <v>0</v>
      </c>
    </row>
    <row r="56" spans="1:19" ht="12.75">
      <c r="A56" s="51" t="s">
        <v>103</v>
      </c>
      <c r="B56" s="52" t="s">
        <v>104</v>
      </c>
      <c r="C56" s="66">
        <f aca="true" t="shared" si="27" ref="C56:P56">SUM(C57:C91)-C58-C66-C71-C84</f>
        <v>13047</v>
      </c>
      <c r="D56" s="53">
        <f t="shared" si="27"/>
        <v>10076</v>
      </c>
      <c r="E56" s="46">
        <f t="shared" si="18"/>
        <v>77.22848164328965</v>
      </c>
      <c r="F56" s="66">
        <f t="shared" si="27"/>
        <v>21266</v>
      </c>
      <c r="G56" s="53">
        <f t="shared" si="27"/>
        <v>13702</v>
      </c>
      <c r="H56" s="46">
        <f t="shared" si="19"/>
        <v>64.43148688046647</v>
      </c>
      <c r="I56" s="66">
        <f t="shared" si="27"/>
        <v>25764</v>
      </c>
      <c r="J56" s="53">
        <f t="shared" si="27"/>
        <v>18458</v>
      </c>
      <c r="K56" s="46">
        <f t="shared" si="20"/>
        <v>71.6426020804223</v>
      </c>
      <c r="L56" s="66">
        <f t="shared" si="27"/>
        <v>29172</v>
      </c>
      <c r="M56" s="53">
        <f t="shared" si="27"/>
        <v>27001</v>
      </c>
      <c r="N56" s="46">
        <f t="shared" si="21"/>
        <v>92.5579322638146</v>
      </c>
      <c r="O56" s="66">
        <f t="shared" si="27"/>
        <v>71743</v>
      </c>
      <c r="P56" s="53">
        <f t="shared" si="27"/>
        <v>60782</v>
      </c>
      <c r="Q56" s="46">
        <f t="shared" si="22"/>
        <v>84.72185439694465</v>
      </c>
      <c r="R56" s="63">
        <f t="shared" si="23"/>
        <v>160992</v>
      </c>
      <c r="S56" s="63">
        <f t="shared" si="23"/>
        <v>130019</v>
      </c>
    </row>
    <row r="57" spans="1:19" ht="12.75">
      <c r="A57" s="54" t="s">
        <v>105</v>
      </c>
      <c r="B57" s="31" t="s">
        <v>106</v>
      </c>
      <c r="C57" s="67">
        <v>1</v>
      </c>
      <c r="D57" s="55"/>
      <c r="E57" s="43">
        <f aca="true" t="shared" si="28" ref="E57:E72">IF(OR(D57=0,C57=0),0,D57/C57)*100</f>
        <v>0</v>
      </c>
      <c r="F57" s="67">
        <v>1</v>
      </c>
      <c r="G57" s="55"/>
      <c r="H57" s="43">
        <f aca="true" t="shared" si="29" ref="H57:H72">IF(OR(G57=0,F57=0),0,G57/F57)*100</f>
        <v>0</v>
      </c>
      <c r="I57" s="67">
        <v>1</v>
      </c>
      <c r="J57" s="55"/>
      <c r="K57" s="43">
        <f aca="true" t="shared" si="30" ref="K57:K72">IF(OR(J57=0,I57=0),0,J57/I57)*100</f>
        <v>0</v>
      </c>
      <c r="L57" s="67">
        <v>1</v>
      </c>
      <c r="M57" s="55"/>
      <c r="N57" s="43">
        <f aca="true" t="shared" si="31" ref="N57:N72">IF(OR(M57=0,L57=0),0,M57/L57)*100</f>
        <v>0</v>
      </c>
      <c r="O57" s="67">
        <v>1</v>
      </c>
      <c r="P57" s="55"/>
      <c r="Q57" s="43">
        <f aca="true" t="shared" si="32" ref="Q57:Q72">IF(OR(P57=0,O57=0),0,P57/O57)*100</f>
        <v>0</v>
      </c>
      <c r="R57" s="63">
        <f aca="true" t="shared" si="33" ref="R57:S72">SUM(C57+F57+I57+L57+O57)</f>
        <v>5</v>
      </c>
      <c r="S57" s="63">
        <f t="shared" si="33"/>
        <v>0</v>
      </c>
    </row>
    <row r="58" spans="1:19" ht="12.75">
      <c r="A58" s="54" t="s">
        <v>107</v>
      </c>
      <c r="B58" s="31" t="s">
        <v>108</v>
      </c>
      <c r="C58" s="67">
        <f aca="true" t="shared" si="34" ref="C58:P58">SUM(C59:C60)</f>
        <v>1400</v>
      </c>
      <c r="D58" s="55">
        <f t="shared" si="34"/>
        <v>1394</v>
      </c>
      <c r="E58" s="43">
        <f t="shared" si="28"/>
        <v>99.57142857142857</v>
      </c>
      <c r="F58" s="67">
        <f t="shared" si="34"/>
        <v>1964</v>
      </c>
      <c r="G58" s="55">
        <f t="shared" si="34"/>
        <v>1963</v>
      </c>
      <c r="H58" s="43">
        <f t="shared" si="29"/>
        <v>99.949083503055</v>
      </c>
      <c r="I58" s="67">
        <f t="shared" si="34"/>
        <v>3220</v>
      </c>
      <c r="J58" s="55">
        <f t="shared" si="34"/>
        <v>2692</v>
      </c>
      <c r="K58" s="43">
        <f t="shared" si="30"/>
        <v>83.60248447204968</v>
      </c>
      <c r="L58" s="67">
        <f t="shared" si="34"/>
        <v>3105</v>
      </c>
      <c r="M58" s="55">
        <f t="shared" si="34"/>
        <v>2149</v>
      </c>
      <c r="N58" s="43">
        <f t="shared" si="31"/>
        <v>69.2109500805153</v>
      </c>
      <c r="O58" s="67">
        <f t="shared" si="34"/>
        <v>1733</v>
      </c>
      <c r="P58" s="55">
        <f t="shared" si="34"/>
        <v>1600</v>
      </c>
      <c r="Q58" s="43">
        <f t="shared" si="32"/>
        <v>92.32544720138488</v>
      </c>
      <c r="R58" s="63">
        <f t="shared" si="33"/>
        <v>11422</v>
      </c>
      <c r="S58" s="63">
        <f t="shared" si="33"/>
        <v>9798</v>
      </c>
    </row>
    <row r="59" spans="1:19" ht="12.75">
      <c r="A59" s="54" t="s">
        <v>109</v>
      </c>
      <c r="B59" s="31" t="s">
        <v>110</v>
      </c>
      <c r="C59" s="67">
        <v>1400</v>
      </c>
      <c r="D59" s="55">
        <v>1394</v>
      </c>
      <c r="E59" s="43">
        <f t="shared" si="28"/>
        <v>99.57142857142857</v>
      </c>
      <c r="F59" s="67">
        <v>1964</v>
      </c>
      <c r="G59" s="55">
        <v>1963</v>
      </c>
      <c r="H59" s="43">
        <f t="shared" si="29"/>
        <v>99.949083503055</v>
      </c>
      <c r="I59" s="67">
        <v>3220</v>
      </c>
      <c r="J59" s="55">
        <v>2692</v>
      </c>
      <c r="K59" s="43">
        <f t="shared" si="30"/>
        <v>83.60248447204968</v>
      </c>
      <c r="L59" s="67">
        <v>3105</v>
      </c>
      <c r="M59" s="55">
        <v>2149</v>
      </c>
      <c r="N59" s="43">
        <f t="shared" si="31"/>
        <v>69.2109500805153</v>
      </c>
      <c r="O59" s="67">
        <v>1733</v>
      </c>
      <c r="P59" s="55">
        <v>1600</v>
      </c>
      <c r="Q59" s="43">
        <f t="shared" si="32"/>
        <v>92.32544720138488</v>
      </c>
      <c r="R59" s="63">
        <f t="shared" si="33"/>
        <v>11422</v>
      </c>
      <c r="S59" s="63">
        <f t="shared" si="33"/>
        <v>9798</v>
      </c>
    </row>
    <row r="60" spans="1:19" ht="12.75" hidden="1">
      <c r="A60" s="54" t="s">
        <v>111</v>
      </c>
      <c r="B60" s="31" t="s">
        <v>112</v>
      </c>
      <c r="C60" s="67"/>
      <c r="D60" s="55"/>
      <c r="E60" s="43">
        <f t="shared" si="28"/>
        <v>0</v>
      </c>
      <c r="F60" s="67"/>
      <c r="G60" s="55"/>
      <c r="H60" s="43">
        <f t="shared" si="29"/>
        <v>0</v>
      </c>
      <c r="I60" s="67"/>
      <c r="J60" s="55"/>
      <c r="K60" s="43">
        <f t="shared" si="30"/>
        <v>0</v>
      </c>
      <c r="L60" s="67"/>
      <c r="M60" s="55"/>
      <c r="N60" s="43">
        <f t="shared" si="31"/>
        <v>0</v>
      </c>
      <c r="O60" s="67"/>
      <c r="P60" s="55"/>
      <c r="Q60" s="43">
        <f t="shared" si="32"/>
        <v>0</v>
      </c>
      <c r="R60" s="63">
        <f t="shared" si="33"/>
        <v>0</v>
      </c>
      <c r="S60" s="63">
        <f t="shared" si="33"/>
        <v>0</v>
      </c>
    </row>
    <row r="61" spans="1:19" ht="12.75">
      <c r="A61" s="54" t="s">
        <v>113</v>
      </c>
      <c r="B61" s="31" t="s">
        <v>114</v>
      </c>
      <c r="C61" s="67">
        <v>1000</v>
      </c>
      <c r="D61" s="55">
        <v>464</v>
      </c>
      <c r="E61" s="43">
        <f t="shared" si="28"/>
        <v>46.400000000000006</v>
      </c>
      <c r="F61" s="67">
        <v>1260</v>
      </c>
      <c r="G61" s="55">
        <v>231</v>
      </c>
      <c r="H61" s="43">
        <f t="shared" si="29"/>
        <v>18.333333333333332</v>
      </c>
      <c r="I61" s="67">
        <v>3276</v>
      </c>
      <c r="J61" s="55">
        <v>2165</v>
      </c>
      <c r="K61" s="43">
        <f t="shared" si="30"/>
        <v>66.08669108669109</v>
      </c>
      <c r="L61" s="67">
        <v>5000</v>
      </c>
      <c r="M61" s="55">
        <v>4979</v>
      </c>
      <c r="N61" s="43">
        <f t="shared" si="31"/>
        <v>99.58</v>
      </c>
      <c r="O61" s="67">
        <v>4500</v>
      </c>
      <c r="P61" s="55">
        <v>3881</v>
      </c>
      <c r="Q61" s="43">
        <f t="shared" si="32"/>
        <v>86.24444444444444</v>
      </c>
      <c r="R61" s="63">
        <f t="shared" si="33"/>
        <v>15036</v>
      </c>
      <c r="S61" s="63">
        <f t="shared" si="33"/>
        <v>11720</v>
      </c>
    </row>
    <row r="62" spans="1:19" ht="12.75" hidden="1">
      <c r="A62" s="54" t="s">
        <v>115</v>
      </c>
      <c r="B62" s="31" t="s">
        <v>116</v>
      </c>
      <c r="C62" s="67"/>
      <c r="D62" s="55"/>
      <c r="E62" s="43">
        <f t="shared" si="28"/>
        <v>0</v>
      </c>
      <c r="F62" s="67"/>
      <c r="G62" s="55"/>
      <c r="H62" s="43">
        <f t="shared" si="29"/>
        <v>0</v>
      </c>
      <c r="I62" s="67"/>
      <c r="J62" s="55"/>
      <c r="K62" s="43">
        <f t="shared" si="30"/>
        <v>0</v>
      </c>
      <c r="L62" s="67"/>
      <c r="M62" s="55"/>
      <c r="N62" s="43">
        <f t="shared" si="31"/>
        <v>0</v>
      </c>
      <c r="O62" s="67"/>
      <c r="P62" s="55"/>
      <c r="Q62" s="43">
        <f t="shared" si="32"/>
        <v>0</v>
      </c>
      <c r="R62" s="63">
        <f t="shared" si="33"/>
        <v>0</v>
      </c>
      <c r="S62" s="63">
        <f t="shared" si="33"/>
        <v>0</v>
      </c>
    </row>
    <row r="63" spans="1:19" ht="12.75">
      <c r="A63" s="54" t="s">
        <v>117</v>
      </c>
      <c r="B63" s="31" t="s">
        <v>118</v>
      </c>
      <c r="C63" s="67">
        <v>300</v>
      </c>
      <c r="D63" s="55">
        <v>292</v>
      </c>
      <c r="E63" s="43">
        <f t="shared" si="28"/>
        <v>97.33333333333334</v>
      </c>
      <c r="F63" s="67">
        <v>478</v>
      </c>
      <c r="G63" s="55">
        <v>449</v>
      </c>
      <c r="H63" s="43">
        <f t="shared" si="29"/>
        <v>93.93305439330544</v>
      </c>
      <c r="I63" s="67">
        <v>700</v>
      </c>
      <c r="J63" s="55">
        <v>488</v>
      </c>
      <c r="K63" s="43">
        <f t="shared" si="30"/>
        <v>69.71428571428572</v>
      </c>
      <c r="L63" s="67">
        <v>1100</v>
      </c>
      <c r="M63" s="55">
        <f>990+97</f>
        <v>1087</v>
      </c>
      <c r="N63" s="43">
        <f t="shared" si="31"/>
        <v>98.81818181818181</v>
      </c>
      <c r="O63" s="67">
        <v>1500</v>
      </c>
      <c r="P63" s="55">
        <v>1457</v>
      </c>
      <c r="Q63" s="43">
        <f t="shared" si="32"/>
        <v>97.13333333333334</v>
      </c>
      <c r="R63" s="63">
        <f t="shared" si="33"/>
        <v>4078</v>
      </c>
      <c r="S63" s="63">
        <f t="shared" si="33"/>
        <v>3773</v>
      </c>
    </row>
    <row r="64" spans="1:19" ht="12.75">
      <c r="A64" s="54" t="s">
        <v>119</v>
      </c>
      <c r="B64" s="31" t="s">
        <v>120</v>
      </c>
      <c r="C64" s="67">
        <v>2126</v>
      </c>
      <c r="D64" s="55">
        <v>1690</v>
      </c>
      <c r="E64" s="43">
        <f t="shared" si="28"/>
        <v>79.4920037629351</v>
      </c>
      <c r="F64" s="67">
        <v>1500</v>
      </c>
      <c r="G64" s="55">
        <v>348</v>
      </c>
      <c r="H64" s="43">
        <f t="shared" si="29"/>
        <v>23.200000000000003</v>
      </c>
      <c r="I64" s="67">
        <v>1725</v>
      </c>
      <c r="J64" s="55">
        <v>800</v>
      </c>
      <c r="K64" s="43">
        <f t="shared" si="30"/>
        <v>46.3768115942029</v>
      </c>
      <c r="L64" s="67">
        <v>1032</v>
      </c>
      <c r="M64" s="55">
        <v>1031</v>
      </c>
      <c r="N64" s="43">
        <f t="shared" si="31"/>
        <v>99.90310077519379</v>
      </c>
      <c r="O64" s="67">
        <v>3200</v>
      </c>
      <c r="P64" s="55">
        <v>2100</v>
      </c>
      <c r="Q64" s="43">
        <f t="shared" si="32"/>
        <v>65.625</v>
      </c>
      <c r="R64" s="63">
        <f t="shared" si="33"/>
        <v>9583</v>
      </c>
      <c r="S64" s="63">
        <f t="shared" si="33"/>
        <v>5969</v>
      </c>
    </row>
    <row r="65" spans="1:19" ht="12.75" hidden="1">
      <c r="A65" s="54" t="s">
        <v>121</v>
      </c>
      <c r="B65" s="31" t="s">
        <v>122</v>
      </c>
      <c r="C65" s="67"/>
      <c r="D65" s="55"/>
      <c r="E65" s="43">
        <f t="shared" si="28"/>
        <v>0</v>
      </c>
      <c r="F65" s="67"/>
      <c r="G65" s="55"/>
      <c r="H65" s="43">
        <f t="shared" si="29"/>
        <v>0</v>
      </c>
      <c r="I65" s="67"/>
      <c r="J65" s="55"/>
      <c r="K65" s="43">
        <f t="shared" si="30"/>
        <v>0</v>
      </c>
      <c r="L65" s="67"/>
      <c r="M65" s="55"/>
      <c r="N65" s="43">
        <f t="shared" si="31"/>
        <v>0</v>
      </c>
      <c r="O65" s="67"/>
      <c r="P65" s="55"/>
      <c r="Q65" s="43">
        <f t="shared" si="32"/>
        <v>0</v>
      </c>
      <c r="R65" s="63">
        <f t="shared" si="33"/>
        <v>0</v>
      </c>
      <c r="S65" s="63">
        <f t="shared" si="33"/>
        <v>0</v>
      </c>
    </row>
    <row r="66" spans="1:19" ht="12.75">
      <c r="A66" s="54" t="s">
        <v>123</v>
      </c>
      <c r="B66" s="31" t="s">
        <v>124</v>
      </c>
      <c r="C66" s="67">
        <f aca="true" t="shared" si="35" ref="C66:P66">SUM(C67:C68)</f>
        <v>2000</v>
      </c>
      <c r="D66" s="55">
        <f t="shared" si="35"/>
        <v>1322</v>
      </c>
      <c r="E66" s="43">
        <f t="shared" si="28"/>
        <v>66.10000000000001</v>
      </c>
      <c r="F66" s="67">
        <f t="shared" si="35"/>
        <v>4000</v>
      </c>
      <c r="G66" s="55">
        <f t="shared" si="35"/>
        <v>3161</v>
      </c>
      <c r="H66" s="43">
        <f t="shared" si="29"/>
        <v>79.025</v>
      </c>
      <c r="I66" s="67">
        <f t="shared" si="35"/>
        <v>2800</v>
      </c>
      <c r="J66" s="55">
        <f t="shared" si="35"/>
        <v>2212</v>
      </c>
      <c r="K66" s="43">
        <f t="shared" si="30"/>
        <v>79</v>
      </c>
      <c r="L66" s="67">
        <f t="shared" si="35"/>
        <v>3220</v>
      </c>
      <c r="M66" s="55">
        <f t="shared" si="35"/>
        <v>3177</v>
      </c>
      <c r="N66" s="43">
        <f t="shared" si="31"/>
        <v>98.66459627329192</v>
      </c>
      <c r="O66" s="67">
        <f t="shared" si="35"/>
        <v>2200</v>
      </c>
      <c r="P66" s="55">
        <f t="shared" si="35"/>
        <v>1950</v>
      </c>
      <c r="Q66" s="43">
        <f t="shared" si="32"/>
        <v>88.63636363636364</v>
      </c>
      <c r="R66" s="63">
        <f t="shared" si="33"/>
        <v>14220</v>
      </c>
      <c r="S66" s="63">
        <f t="shared" si="33"/>
        <v>11822</v>
      </c>
    </row>
    <row r="67" spans="1:19" ht="12.75">
      <c r="A67" s="54" t="s">
        <v>125</v>
      </c>
      <c r="B67" s="31" t="s">
        <v>126</v>
      </c>
      <c r="C67" s="67">
        <v>2000</v>
      </c>
      <c r="D67" s="55">
        <v>1322</v>
      </c>
      <c r="E67" s="43">
        <f t="shared" si="28"/>
        <v>66.10000000000001</v>
      </c>
      <c r="F67" s="67">
        <v>4000</v>
      </c>
      <c r="G67" s="55">
        <v>3161</v>
      </c>
      <c r="H67" s="43">
        <f t="shared" si="29"/>
        <v>79.025</v>
      </c>
      <c r="I67" s="67">
        <v>2800</v>
      </c>
      <c r="J67" s="55">
        <v>2212</v>
      </c>
      <c r="K67" s="43">
        <f t="shared" si="30"/>
        <v>79</v>
      </c>
      <c r="L67" s="67">
        <v>3220</v>
      </c>
      <c r="M67" s="55">
        <v>3177</v>
      </c>
      <c r="N67" s="43">
        <f t="shared" si="31"/>
        <v>98.66459627329192</v>
      </c>
      <c r="O67" s="67">
        <v>2200</v>
      </c>
      <c r="P67" s="55">
        <v>1950</v>
      </c>
      <c r="Q67" s="43">
        <f t="shared" si="32"/>
        <v>88.63636363636364</v>
      </c>
      <c r="R67" s="63">
        <f t="shared" si="33"/>
        <v>14220</v>
      </c>
      <c r="S67" s="63">
        <f t="shared" si="33"/>
        <v>11822</v>
      </c>
    </row>
    <row r="68" spans="1:19" ht="12.75" hidden="1">
      <c r="A68" s="54" t="s">
        <v>127</v>
      </c>
      <c r="B68" s="31" t="s">
        <v>128</v>
      </c>
      <c r="C68" s="67"/>
      <c r="D68" s="55"/>
      <c r="E68" s="43">
        <f t="shared" si="28"/>
        <v>0</v>
      </c>
      <c r="F68" s="67"/>
      <c r="G68" s="55"/>
      <c r="H68" s="43">
        <f t="shared" si="29"/>
        <v>0</v>
      </c>
      <c r="I68" s="67"/>
      <c r="J68" s="55"/>
      <c r="K68" s="43">
        <f t="shared" si="30"/>
        <v>0</v>
      </c>
      <c r="L68" s="67"/>
      <c r="M68" s="55"/>
      <c r="N68" s="43">
        <f t="shared" si="31"/>
        <v>0</v>
      </c>
      <c r="O68" s="67"/>
      <c r="P68" s="55"/>
      <c r="Q68" s="43">
        <f t="shared" si="32"/>
        <v>0</v>
      </c>
      <c r="R68" s="63">
        <f t="shared" si="33"/>
        <v>0</v>
      </c>
      <c r="S68" s="63">
        <f t="shared" si="33"/>
        <v>0</v>
      </c>
    </row>
    <row r="69" spans="1:19" ht="12.75">
      <c r="A69" s="54" t="s">
        <v>129</v>
      </c>
      <c r="B69" s="31" t="s">
        <v>130</v>
      </c>
      <c r="C69" s="67">
        <v>600</v>
      </c>
      <c r="D69" s="55">
        <v>391</v>
      </c>
      <c r="E69" s="43">
        <f t="shared" si="28"/>
        <v>65.16666666666666</v>
      </c>
      <c r="F69" s="67">
        <v>756</v>
      </c>
      <c r="G69" s="55">
        <v>267</v>
      </c>
      <c r="H69" s="43">
        <f t="shared" si="29"/>
        <v>35.317460317460316</v>
      </c>
      <c r="I69" s="67">
        <v>700</v>
      </c>
      <c r="J69" s="55">
        <v>88</v>
      </c>
      <c r="K69" s="43">
        <f t="shared" si="30"/>
        <v>12.571428571428573</v>
      </c>
      <c r="L69" s="67">
        <v>1075</v>
      </c>
      <c r="M69" s="55">
        <v>810</v>
      </c>
      <c r="N69" s="43">
        <f t="shared" si="31"/>
        <v>75.34883720930232</v>
      </c>
      <c r="O69" s="67">
        <v>1700</v>
      </c>
      <c r="P69" s="55">
        <v>459</v>
      </c>
      <c r="Q69" s="43">
        <f t="shared" si="32"/>
        <v>27</v>
      </c>
      <c r="R69" s="63">
        <f t="shared" si="33"/>
        <v>4831</v>
      </c>
      <c r="S69" s="63">
        <f t="shared" si="33"/>
        <v>2015</v>
      </c>
    </row>
    <row r="70" spans="1:19" ht="12.75">
      <c r="A70" s="54" t="s">
        <v>131</v>
      </c>
      <c r="B70" s="31" t="s">
        <v>132</v>
      </c>
      <c r="C70" s="67">
        <f>3350+600</f>
        <v>3950</v>
      </c>
      <c r="D70" s="55">
        <f>2811+597</f>
        <v>3408</v>
      </c>
      <c r="E70" s="43">
        <f t="shared" si="28"/>
        <v>86.27848101265823</v>
      </c>
      <c r="F70" s="67">
        <f>6904</f>
        <v>6904</v>
      </c>
      <c r="G70" s="55">
        <f>4586+879</f>
        <v>5465</v>
      </c>
      <c r="H70" s="43">
        <f t="shared" si="29"/>
        <v>79.15701042873697</v>
      </c>
      <c r="I70" s="67">
        <f>6240+1300</f>
        <v>7540</v>
      </c>
      <c r="J70" s="55">
        <f>6141+1105</f>
        <v>7246</v>
      </c>
      <c r="K70" s="43">
        <f t="shared" si="30"/>
        <v>96.10079575596816</v>
      </c>
      <c r="L70" s="67">
        <f>5511+1793</f>
        <v>7304</v>
      </c>
      <c r="M70" s="55">
        <f>5504+1793</f>
        <v>7297</v>
      </c>
      <c r="N70" s="43">
        <f t="shared" si="31"/>
        <v>99.90416210295729</v>
      </c>
      <c r="O70" s="67">
        <v>5800</v>
      </c>
      <c r="P70" s="55">
        <v>5702</v>
      </c>
      <c r="Q70" s="43">
        <f t="shared" si="32"/>
        <v>98.3103448275862</v>
      </c>
      <c r="R70" s="63">
        <f t="shared" si="33"/>
        <v>31498</v>
      </c>
      <c r="S70" s="63">
        <f t="shared" si="33"/>
        <v>29118</v>
      </c>
    </row>
    <row r="71" spans="1:19" ht="12.75">
      <c r="A71" s="54" t="s">
        <v>133</v>
      </c>
      <c r="B71" s="31" t="s">
        <v>134</v>
      </c>
      <c r="C71" s="67">
        <f aca="true" t="shared" si="36" ref="C71:P71">SUM(C72:C74)</f>
        <v>300</v>
      </c>
      <c r="D71" s="55">
        <f t="shared" si="36"/>
        <v>116</v>
      </c>
      <c r="E71" s="43">
        <f t="shared" si="28"/>
        <v>38.666666666666664</v>
      </c>
      <c r="F71" s="67">
        <f t="shared" si="36"/>
        <v>600</v>
      </c>
      <c r="G71" s="55">
        <f t="shared" si="36"/>
        <v>235</v>
      </c>
      <c r="H71" s="43">
        <f t="shared" si="29"/>
        <v>39.166666666666664</v>
      </c>
      <c r="I71" s="67">
        <f t="shared" si="36"/>
        <v>900</v>
      </c>
      <c r="J71" s="55">
        <f t="shared" si="36"/>
        <v>207</v>
      </c>
      <c r="K71" s="43">
        <f t="shared" si="30"/>
        <v>23</v>
      </c>
      <c r="L71" s="67">
        <f t="shared" si="36"/>
        <v>2035</v>
      </c>
      <c r="M71" s="55">
        <f t="shared" si="36"/>
        <v>1801</v>
      </c>
      <c r="N71" s="43">
        <f t="shared" si="31"/>
        <v>88.5012285012285</v>
      </c>
      <c r="O71" s="67">
        <f t="shared" si="36"/>
        <v>2199</v>
      </c>
      <c r="P71" s="55">
        <f t="shared" si="36"/>
        <v>2155</v>
      </c>
      <c r="Q71" s="43">
        <f t="shared" si="32"/>
        <v>97.99909049567985</v>
      </c>
      <c r="R71" s="63">
        <f t="shared" si="33"/>
        <v>6034</v>
      </c>
      <c r="S71" s="63">
        <f t="shared" si="33"/>
        <v>4514</v>
      </c>
    </row>
    <row r="72" spans="1:19" ht="12.75">
      <c r="A72" s="54" t="s">
        <v>135</v>
      </c>
      <c r="B72" s="31" t="s">
        <v>136</v>
      </c>
      <c r="C72" s="67">
        <v>300</v>
      </c>
      <c r="D72" s="55">
        <v>116</v>
      </c>
      <c r="E72" s="43">
        <f t="shared" si="28"/>
        <v>38.666666666666664</v>
      </c>
      <c r="F72" s="67">
        <v>600</v>
      </c>
      <c r="G72" s="55">
        <v>235</v>
      </c>
      <c r="H72" s="43">
        <f t="shared" si="29"/>
        <v>39.166666666666664</v>
      </c>
      <c r="I72" s="67">
        <v>900</v>
      </c>
      <c r="J72" s="55">
        <v>207</v>
      </c>
      <c r="K72" s="43">
        <f t="shared" si="30"/>
        <v>23</v>
      </c>
      <c r="L72" s="67">
        <v>2035</v>
      </c>
      <c r="M72" s="55">
        <v>1801</v>
      </c>
      <c r="N72" s="43">
        <f t="shared" si="31"/>
        <v>88.5012285012285</v>
      </c>
      <c r="O72" s="67">
        <v>2199</v>
      </c>
      <c r="P72" s="55">
        <v>2155</v>
      </c>
      <c r="Q72" s="43">
        <f t="shared" si="32"/>
        <v>97.99909049567985</v>
      </c>
      <c r="R72" s="63">
        <f t="shared" si="33"/>
        <v>6034</v>
      </c>
      <c r="S72" s="63">
        <f t="shared" si="33"/>
        <v>4514</v>
      </c>
    </row>
    <row r="73" spans="1:19" ht="12.75" hidden="1">
      <c r="A73" s="54" t="s">
        <v>137</v>
      </c>
      <c r="B73" s="31" t="s">
        <v>138</v>
      </c>
      <c r="C73" s="67"/>
      <c r="D73" s="55"/>
      <c r="E73" s="43">
        <f aca="true" t="shared" si="37" ref="E73:E88">IF(OR(D73=0,C73=0),0,D73/C73)*100</f>
        <v>0</v>
      </c>
      <c r="F73" s="67"/>
      <c r="G73" s="55"/>
      <c r="H73" s="43">
        <f aca="true" t="shared" si="38" ref="H73:H88">IF(OR(G73=0,F73=0),0,G73/F73)*100</f>
        <v>0</v>
      </c>
      <c r="I73" s="67"/>
      <c r="J73" s="55"/>
      <c r="K73" s="43">
        <f aca="true" t="shared" si="39" ref="K73:K88">IF(OR(J73=0,I73=0),0,J73/I73)*100</f>
        <v>0</v>
      </c>
      <c r="L73" s="67"/>
      <c r="M73" s="55"/>
      <c r="N73" s="43">
        <f aca="true" t="shared" si="40" ref="N73:N88">IF(OR(M73=0,L73=0),0,M73/L73)*100</f>
        <v>0</v>
      </c>
      <c r="O73" s="67"/>
      <c r="P73" s="55"/>
      <c r="Q73" s="43">
        <f aca="true" t="shared" si="41" ref="Q73:Q88">IF(OR(P73=0,O73=0),0,P73/O73)*100</f>
        <v>0</v>
      </c>
      <c r="R73" s="63">
        <f aca="true" t="shared" si="42" ref="R73:S88">SUM(C73+F73+I73+L73+O73)</f>
        <v>0</v>
      </c>
      <c r="S73" s="63">
        <f t="shared" si="42"/>
        <v>0</v>
      </c>
    </row>
    <row r="74" spans="1:19" ht="12.75" hidden="1">
      <c r="A74" s="54" t="s">
        <v>139</v>
      </c>
      <c r="B74" s="31" t="s">
        <v>140</v>
      </c>
      <c r="C74" s="67"/>
      <c r="D74" s="55"/>
      <c r="E74" s="43">
        <f t="shared" si="37"/>
        <v>0</v>
      </c>
      <c r="F74" s="67"/>
      <c r="G74" s="55"/>
      <c r="H74" s="43">
        <f t="shared" si="38"/>
        <v>0</v>
      </c>
      <c r="I74" s="67"/>
      <c r="J74" s="55"/>
      <c r="K74" s="43">
        <f t="shared" si="39"/>
        <v>0</v>
      </c>
      <c r="L74" s="67"/>
      <c r="M74" s="55"/>
      <c r="N74" s="43">
        <f t="shared" si="40"/>
        <v>0</v>
      </c>
      <c r="O74" s="67"/>
      <c r="P74" s="55"/>
      <c r="Q74" s="43">
        <f t="shared" si="41"/>
        <v>0</v>
      </c>
      <c r="R74" s="63">
        <f t="shared" si="42"/>
        <v>0</v>
      </c>
      <c r="S74" s="63">
        <f t="shared" si="42"/>
        <v>0</v>
      </c>
    </row>
    <row r="75" spans="1:19" ht="12.75" hidden="1">
      <c r="A75" s="54" t="s">
        <v>141</v>
      </c>
      <c r="B75" s="31" t="s">
        <v>142</v>
      </c>
      <c r="C75" s="67"/>
      <c r="D75" s="55"/>
      <c r="E75" s="43">
        <f t="shared" si="37"/>
        <v>0</v>
      </c>
      <c r="F75" s="67"/>
      <c r="G75" s="55"/>
      <c r="H75" s="43">
        <f t="shared" si="38"/>
        <v>0</v>
      </c>
      <c r="I75" s="67"/>
      <c r="J75" s="55"/>
      <c r="K75" s="43">
        <f t="shared" si="39"/>
        <v>0</v>
      </c>
      <c r="L75" s="67"/>
      <c r="M75" s="55"/>
      <c r="N75" s="43">
        <f t="shared" si="40"/>
        <v>0</v>
      </c>
      <c r="O75" s="67"/>
      <c r="P75" s="55"/>
      <c r="Q75" s="43">
        <f t="shared" si="41"/>
        <v>0</v>
      </c>
      <c r="R75" s="63">
        <f t="shared" si="42"/>
        <v>0</v>
      </c>
      <c r="S75" s="63">
        <f t="shared" si="42"/>
        <v>0</v>
      </c>
    </row>
    <row r="76" spans="1:19" ht="12.75">
      <c r="A76" s="54" t="s">
        <v>143</v>
      </c>
      <c r="B76" s="31" t="s">
        <v>144</v>
      </c>
      <c r="C76" s="67">
        <v>700</v>
      </c>
      <c r="D76" s="55">
        <v>612</v>
      </c>
      <c r="E76" s="43">
        <f t="shared" si="37"/>
        <v>87.42857142857143</v>
      </c>
      <c r="F76" s="67">
        <v>3000</v>
      </c>
      <c r="G76" s="55">
        <v>982</v>
      </c>
      <c r="H76" s="43">
        <f t="shared" si="38"/>
        <v>32.733333333333334</v>
      </c>
      <c r="I76" s="67">
        <v>3225</v>
      </c>
      <c r="J76" s="55">
        <v>1802</v>
      </c>
      <c r="K76" s="43">
        <f t="shared" si="39"/>
        <v>55.87596899224806</v>
      </c>
      <c r="L76" s="67">
        <v>2730</v>
      </c>
      <c r="M76" s="55">
        <v>2422</v>
      </c>
      <c r="N76" s="43">
        <f t="shared" si="40"/>
        <v>88.71794871794872</v>
      </c>
      <c r="O76" s="67">
        <v>10700</v>
      </c>
      <c r="P76" s="55">
        <v>7833</v>
      </c>
      <c r="Q76" s="43">
        <f t="shared" si="41"/>
        <v>73.20560747663552</v>
      </c>
      <c r="R76" s="63">
        <f t="shared" si="42"/>
        <v>20355</v>
      </c>
      <c r="S76" s="63">
        <f t="shared" si="42"/>
        <v>13651</v>
      </c>
    </row>
    <row r="77" spans="1:19" ht="12.75">
      <c r="A77" s="54" t="s">
        <v>145</v>
      </c>
      <c r="B77" s="31" t="s">
        <v>146</v>
      </c>
      <c r="C77" s="67">
        <v>50</v>
      </c>
      <c r="D77" s="55"/>
      <c r="E77" s="43">
        <f t="shared" si="37"/>
        <v>0</v>
      </c>
      <c r="F77" s="67">
        <v>200</v>
      </c>
      <c r="G77" s="55"/>
      <c r="H77" s="43">
        <f t="shared" si="38"/>
        <v>0</v>
      </c>
      <c r="I77" s="67">
        <v>400</v>
      </c>
      <c r="J77" s="55">
        <v>390</v>
      </c>
      <c r="K77" s="43">
        <f t="shared" si="39"/>
        <v>97.5</v>
      </c>
      <c r="L77" s="67">
        <v>468</v>
      </c>
      <c r="M77" s="55">
        <v>188</v>
      </c>
      <c r="N77" s="43">
        <f t="shared" si="40"/>
        <v>40.17094017094017</v>
      </c>
      <c r="O77" s="67">
        <v>210</v>
      </c>
      <c r="P77" s="55">
        <v>210</v>
      </c>
      <c r="Q77" s="43">
        <f t="shared" si="41"/>
        <v>100</v>
      </c>
      <c r="R77" s="63">
        <f t="shared" si="42"/>
        <v>1328</v>
      </c>
      <c r="S77" s="63">
        <f t="shared" si="42"/>
        <v>788</v>
      </c>
    </row>
    <row r="78" spans="1:19" ht="12.75" hidden="1">
      <c r="A78" s="54" t="s">
        <v>147</v>
      </c>
      <c r="B78" s="31" t="s">
        <v>148</v>
      </c>
      <c r="C78" s="67"/>
      <c r="D78" s="55"/>
      <c r="E78" s="43">
        <f t="shared" si="37"/>
        <v>0</v>
      </c>
      <c r="F78" s="67"/>
      <c r="G78" s="55"/>
      <c r="H78" s="43">
        <f t="shared" si="38"/>
        <v>0</v>
      </c>
      <c r="I78" s="67"/>
      <c r="J78" s="55"/>
      <c r="K78" s="43">
        <f t="shared" si="39"/>
        <v>0</v>
      </c>
      <c r="L78" s="67"/>
      <c r="M78" s="55"/>
      <c r="N78" s="43">
        <f t="shared" si="40"/>
        <v>0</v>
      </c>
      <c r="O78" s="67"/>
      <c r="P78" s="55"/>
      <c r="Q78" s="43">
        <f t="shared" si="41"/>
        <v>0</v>
      </c>
      <c r="R78" s="63">
        <f t="shared" si="42"/>
        <v>0</v>
      </c>
      <c r="S78" s="63">
        <f t="shared" si="42"/>
        <v>0</v>
      </c>
    </row>
    <row r="79" spans="1:19" ht="12.75" hidden="1">
      <c r="A79" s="54" t="s">
        <v>149</v>
      </c>
      <c r="B79" s="31" t="s">
        <v>150</v>
      </c>
      <c r="C79" s="67"/>
      <c r="D79" s="55"/>
      <c r="E79" s="43">
        <f t="shared" si="37"/>
        <v>0</v>
      </c>
      <c r="F79" s="67"/>
      <c r="G79" s="55"/>
      <c r="H79" s="43">
        <f t="shared" si="38"/>
        <v>0</v>
      </c>
      <c r="I79" s="67"/>
      <c r="J79" s="55"/>
      <c r="K79" s="43">
        <f t="shared" si="39"/>
        <v>0</v>
      </c>
      <c r="L79" s="67"/>
      <c r="M79" s="55"/>
      <c r="N79" s="43">
        <f t="shared" si="40"/>
        <v>0</v>
      </c>
      <c r="O79" s="67"/>
      <c r="P79" s="55"/>
      <c r="Q79" s="43">
        <f t="shared" si="41"/>
        <v>0</v>
      </c>
      <c r="R79" s="63">
        <f t="shared" si="42"/>
        <v>0</v>
      </c>
      <c r="S79" s="63">
        <f t="shared" si="42"/>
        <v>0</v>
      </c>
    </row>
    <row r="80" spans="1:19" ht="12.75">
      <c r="A80" s="54" t="s">
        <v>151</v>
      </c>
      <c r="B80" s="31" t="s">
        <v>152</v>
      </c>
      <c r="C80" s="67"/>
      <c r="D80" s="55"/>
      <c r="E80" s="43">
        <f t="shared" si="37"/>
        <v>0</v>
      </c>
      <c r="F80" s="67"/>
      <c r="G80" s="55"/>
      <c r="H80" s="43">
        <f t="shared" si="38"/>
        <v>0</v>
      </c>
      <c r="I80" s="67"/>
      <c r="J80" s="55"/>
      <c r="K80" s="43">
        <f t="shared" si="39"/>
        <v>0</v>
      </c>
      <c r="L80" s="67"/>
      <c r="M80" s="55"/>
      <c r="N80" s="43">
        <f t="shared" si="40"/>
        <v>0</v>
      </c>
      <c r="O80" s="67">
        <v>37500</v>
      </c>
      <c r="P80" s="55">
        <v>33005</v>
      </c>
      <c r="Q80" s="43">
        <f t="shared" si="41"/>
        <v>88.01333333333334</v>
      </c>
      <c r="R80" s="63">
        <f t="shared" si="42"/>
        <v>37500</v>
      </c>
      <c r="S80" s="63">
        <f t="shared" si="42"/>
        <v>33005</v>
      </c>
    </row>
    <row r="81" spans="1:19" ht="12.75" hidden="1">
      <c r="A81" s="54" t="s">
        <v>153</v>
      </c>
      <c r="B81" s="31" t="s">
        <v>154</v>
      </c>
      <c r="C81" s="67"/>
      <c r="D81" s="55"/>
      <c r="E81" s="43">
        <f t="shared" si="37"/>
        <v>0</v>
      </c>
      <c r="F81" s="67"/>
      <c r="G81" s="55"/>
      <c r="H81" s="43">
        <f t="shared" si="38"/>
        <v>0</v>
      </c>
      <c r="I81" s="67"/>
      <c r="J81" s="55"/>
      <c r="K81" s="43">
        <f t="shared" si="39"/>
        <v>0</v>
      </c>
      <c r="L81" s="67"/>
      <c r="M81" s="55"/>
      <c r="N81" s="43">
        <f t="shared" si="40"/>
        <v>0</v>
      </c>
      <c r="O81" s="67"/>
      <c r="P81" s="55"/>
      <c r="Q81" s="43">
        <f t="shared" si="41"/>
        <v>0</v>
      </c>
      <c r="R81" s="63">
        <f t="shared" si="42"/>
        <v>0</v>
      </c>
      <c r="S81" s="63">
        <f t="shared" si="42"/>
        <v>0</v>
      </c>
    </row>
    <row r="82" spans="1:19" ht="12.75" hidden="1">
      <c r="A82" s="54" t="s">
        <v>155</v>
      </c>
      <c r="B82" s="31" t="s">
        <v>156</v>
      </c>
      <c r="C82" s="67"/>
      <c r="D82" s="55"/>
      <c r="E82" s="43">
        <f t="shared" si="37"/>
        <v>0</v>
      </c>
      <c r="F82" s="67"/>
      <c r="G82" s="55"/>
      <c r="H82" s="43">
        <f t="shared" si="38"/>
        <v>0</v>
      </c>
      <c r="I82" s="67"/>
      <c r="J82" s="55"/>
      <c r="K82" s="43">
        <f t="shared" si="39"/>
        <v>0</v>
      </c>
      <c r="L82" s="67"/>
      <c r="M82" s="55"/>
      <c r="N82" s="43">
        <f t="shared" si="40"/>
        <v>0</v>
      </c>
      <c r="O82" s="67"/>
      <c r="P82" s="55"/>
      <c r="Q82" s="43">
        <f t="shared" si="41"/>
        <v>0</v>
      </c>
      <c r="R82" s="63">
        <f t="shared" si="42"/>
        <v>0</v>
      </c>
      <c r="S82" s="63">
        <f t="shared" si="42"/>
        <v>0</v>
      </c>
    </row>
    <row r="83" spans="1:19" ht="12.75" hidden="1">
      <c r="A83" s="54" t="s">
        <v>157</v>
      </c>
      <c r="B83" s="31" t="s">
        <v>158</v>
      </c>
      <c r="C83" s="67"/>
      <c r="D83" s="55"/>
      <c r="E83" s="43">
        <f t="shared" si="37"/>
        <v>0</v>
      </c>
      <c r="F83" s="67"/>
      <c r="G83" s="55"/>
      <c r="H83" s="43">
        <f t="shared" si="38"/>
        <v>0</v>
      </c>
      <c r="I83" s="67"/>
      <c r="J83" s="55"/>
      <c r="K83" s="43">
        <f t="shared" si="39"/>
        <v>0</v>
      </c>
      <c r="L83" s="67"/>
      <c r="M83" s="55"/>
      <c r="N83" s="43">
        <f t="shared" si="40"/>
        <v>0</v>
      </c>
      <c r="O83" s="67"/>
      <c r="P83" s="55"/>
      <c r="Q83" s="43">
        <f t="shared" si="41"/>
        <v>0</v>
      </c>
      <c r="R83" s="63">
        <f t="shared" si="42"/>
        <v>0</v>
      </c>
      <c r="S83" s="63">
        <f t="shared" si="42"/>
        <v>0</v>
      </c>
    </row>
    <row r="84" spans="1:19" ht="12.75" hidden="1">
      <c r="A84" s="54" t="s">
        <v>159</v>
      </c>
      <c r="B84" s="31" t="s">
        <v>160</v>
      </c>
      <c r="C84" s="67">
        <f aca="true" t="shared" si="43" ref="C84:P84">SUM(C85:C90)</f>
        <v>0</v>
      </c>
      <c r="D84" s="55">
        <f t="shared" si="43"/>
        <v>0</v>
      </c>
      <c r="E84" s="43">
        <f t="shared" si="37"/>
        <v>0</v>
      </c>
      <c r="F84" s="67">
        <f t="shared" si="43"/>
        <v>0</v>
      </c>
      <c r="G84" s="55">
        <f t="shared" si="43"/>
        <v>0</v>
      </c>
      <c r="H84" s="43">
        <f t="shared" si="38"/>
        <v>0</v>
      </c>
      <c r="I84" s="67">
        <f t="shared" si="43"/>
        <v>0</v>
      </c>
      <c r="J84" s="55">
        <f t="shared" si="43"/>
        <v>0</v>
      </c>
      <c r="K84" s="43">
        <f t="shared" si="39"/>
        <v>0</v>
      </c>
      <c r="L84" s="67">
        <f t="shared" si="43"/>
        <v>0</v>
      </c>
      <c r="M84" s="55">
        <f t="shared" si="43"/>
        <v>0</v>
      </c>
      <c r="N84" s="43">
        <f t="shared" si="40"/>
        <v>0</v>
      </c>
      <c r="O84" s="67">
        <f t="shared" si="43"/>
        <v>0</v>
      </c>
      <c r="P84" s="55">
        <f t="shared" si="43"/>
        <v>0</v>
      </c>
      <c r="Q84" s="43">
        <f t="shared" si="41"/>
        <v>0</v>
      </c>
      <c r="R84" s="63">
        <f t="shared" si="42"/>
        <v>0</v>
      </c>
      <c r="S84" s="63">
        <f t="shared" si="42"/>
        <v>0</v>
      </c>
    </row>
    <row r="85" spans="1:19" ht="12.75" hidden="1">
      <c r="A85" s="54" t="s">
        <v>161</v>
      </c>
      <c r="B85" s="31" t="s">
        <v>92</v>
      </c>
      <c r="C85" s="67"/>
      <c r="D85" s="55"/>
      <c r="E85" s="43">
        <f t="shared" si="37"/>
        <v>0</v>
      </c>
      <c r="F85" s="67"/>
      <c r="G85" s="55"/>
      <c r="H85" s="43">
        <f t="shared" si="38"/>
        <v>0</v>
      </c>
      <c r="I85" s="67"/>
      <c r="J85" s="55"/>
      <c r="K85" s="43">
        <f t="shared" si="39"/>
        <v>0</v>
      </c>
      <c r="L85" s="67"/>
      <c r="M85" s="55"/>
      <c r="N85" s="43">
        <f t="shared" si="40"/>
        <v>0</v>
      </c>
      <c r="O85" s="67"/>
      <c r="P85" s="55"/>
      <c r="Q85" s="43">
        <f t="shared" si="41"/>
        <v>0</v>
      </c>
      <c r="R85" s="63">
        <f t="shared" si="42"/>
        <v>0</v>
      </c>
      <c r="S85" s="63">
        <f t="shared" si="42"/>
        <v>0</v>
      </c>
    </row>
    <row r="86" spans="1:19" ht="12.75" hidden="1">
      <c r="A86" s="54" t="s">
        <v>162</v>
      </c>
      <c r="B86" s="31" t="s">
        <v>163</v>
      </c>
      <c r="C86" s="67"/>
      <c r="D86" s="55"/>
      <c r="E86" s="43">
        <f t="shared" si="37"/>
        <v>0</v>
      </c>
      <c r="F86" s="67"/>
      <c r="G86" s="55"/>
      <c r="H86" s="43">
        <f t="shared" si="38"/>
        <v>0</v>
      </c>
      <c r="I86" s="67"/>
      <c r="J86" s="55"/>
      <c r="K86" s="43">
        <f t="shared" si="39"/>
        <v>0</v>
      </c>
      <c r="L86" s="67"/>
      <c r="M86" s="55"/>
      <c r="N86" s="43">
        <f t="shared" si="40"/>
        <v>0</v>
      </c>
      <c r="O86" s="67"/>
      <c r="P86" s="55"/>
      <c r="Q86" s="43">
        <f t="shared" si="41"/>
        <v>0</v>
      </c>
      <c r="R86" s="63">
        <f t="shared" si="42"/>
        <v>0</v>
      </c>
      <c r="S86" s="63">
        <f t="shared" si="42"/>
        <v>0</v>
      </c>
    </row>
    <row r="87" spans="1:19" ht="12.75" hidden="1">
      <c r="A87" s="54" t="s">
        <v>164</v>
      </c>
      <c r="B87" s="31" t="s">
        <v>165</v>
      </c>
      <c r="C87" s="67"/>
      <c r="D87" s="55"/>
      <c r="E87" s="43">
        <f t="shared" si="37"/>
        <v>0</v>
      </c>
      <c r="F87" s="67"/>
      <c r="G87" s="55"/>
      <c r="H87" s="43">
        <f t="shared" si="38"/>
        <v>0</v>
      </c>
      <c r="I87" s="67"/>
      <c r="J87" s="55"/>
      <c r="K87" s="43">
        <f t="shared" si="39"/>
        <v>0</v>
      </c>
      <c r="L87" s="67"/>
      <c r="M87" s="55"/>
      <c r="N87" s="43">
        <f t="shared" si="40"/>
        <v>0</v>
      </c>
      <c r="O87" s="67"/>
      <c r="P87" s="55"/>
      <c r="Q87" s="43">
        <f t="shared" si="41"/>
        <v>0</v>
      </c>
      <c r="R87" s="63">
        <f t="shared" si="42"/>
        <v>0</v>
      </c>
      <c r="S87" s="63">
        <f t="shared" si="42"/>
        <v>0</v>
      </c>
    </row>
    <row r="88" spans="1:19" ht="12.75" hidden="1">
      <c r="A88" s="54" t="s">
        <v>166</v>
      </c>
      <c r="B88" s="31" t="s">
        <v>167</v>
      </c>
      <c r="C88" s="67"/>
      <c r="D88" s="55"/>
      <c r="E88" s="43">
        <f t="shared" si="37"/>
        <v>0</v>
      </c>
      <c r="F88" s="67"/>
      <c r="G88" s="55"/>
      <c r="H88" s="43">
        <f t="shared" si="38"/>
        <v>0</v>
      </c>
      <c r="I88" s="67"/>
      <c r="J88" s="55"/>
      <c r="K88" s="43">
        <f t="shared" si="39"/>
        <v>0</v>
      </c>
      <c r="L88" s="67"/>
      <c r="M88" s="55"/>
      <c r="N88" s="43">
        <f t="shared" si="40"/>
        <v>0</v>
      </c>
      <c r="O88" s="67"/>
      <c r="P88" s="55"/>
      <c r="Q88" s="43">
        <f t="shared" si="41"/>
        <v>0</v>
      </c>
      <c r="R88" s="63">
        <f t="shared" si="42"/>
        <v>0</v>
      </c>
      <c r="S88" s="63">
        <f t="shared" si="42"/>
        <v>0</v>
      </c>
    </row>
    <row r="89" spans="1:19" ht="12.75" hidden="1">
      <c r="A89" s="54" t="s">
        <v>168</v>
      </c>
      <c r="B89" s="31" t="s">
        <v>169</v>
      </c>
      <c r="C89" s="67"/>
      <c r="D89" s="55"/>
      <c r="E89" s="43">
        <f aca="true" t="shared" si="44" ref="E89:E104">IF(OR(D89=0,C89=0),0,D89/C89)*100</f>
        <v>0</v>
      </c>
      <c r="F89" s="67"/>
      <c r="G89" s="55"/>
      <c r="H89" s="43">
        <f aca="true" t="shared" si="45" ref="H89:H104">IF(OR(G89=0,F89=0),0,G89/F89)*100</f>
        <v>0</v>
      </c>
      <c r="I89" s="67"/>
      <c r="J89" s="55"/>
      <c r="K89" s="43">
        <f aca="true" t="shared" si="46" ref="K89:K104">IF(OR(J89=0,I89=0),0,J89/I89)*100</f>
        <v>0</v>
      </c>
      <c r="L89" s="67"/>
      <c r="M89" s="55"/>
      <c r="N89" s="43">
        <f aca="true" t="shared" si="47" ref="N89:N104">IF(OR(M89=0,L89=0),0,M89/L89)*100</f>
        <v>0</v>
      </c>
      <c r="O89" s="67"/>
      <c r="P89" s="55"/>
      <c r="Q89" s="43">
        <f aca="true" t="shared" si="48" ref="Q89:Q104">IF(OR(P89=0,O89=0),0,P89/O89)*100</f>
        <v>0</v>
      </c>
      <c r="R89" s="63">
        <f aca="true" t="shared" si="49" ref="R89:S104">SUM(C89+F89+I89+L89+O89)</f>
        <v>0</v>
      </c>
      <c r="S89" s="63">
        <f t="shared" si="49"/>
        <v>0</v>
      </c>
    </row>
    <row r="90" spans="1:19" ht="12.75" hidden="1">
      <c r="A90" s="54" t="s">
        <v>170</v>
      </c>
      <c r="B90" s="31" t="s">
        <v>171</v>
      </c>
      <c r="C90" s="67"/>
      <c r="D90" s="55"/>
      <c r="E90" s="43">
        <f t="shared" si="44"/>
        <v>0</v>
      </c>
      <c r="F90" s="67"/>
      <c r="G90" s="55"/>
      <c r="H90" s="43">
        <f t="shared" si="45"/>
        <v>0</v>
      </c>
      <c r="I90" s="67"/>
      <c r="J90" s="55"/>
      <c r="K90" s="43">
        <f t="shared" si="46"/>
        <v>0</v>
      </c>
      <c r="L90" s="67"/>
      <c r="M90" s="55"/>
      <c r="N90" s="43">
        <f t="shared" si="47"/>
        <v>0</v>
      </c>
      <c r="O90" s="67"/>
      <c r="P90" s="55"/>
      <c r="Q90" s="43">
        <f t="shared" si="48"/>
        <v>0</v>
      </c>
      <c r="R90" s="63">
        <f t="shared" si="49"/>
        <v>0</v>
      </c>
      <c r="S90" s="63">
        <f t="shared" si="49"/>
        <v>0</v>
      </c>
    </row>
    <row r="91" spans="1:19" ht="12.75">
      <c r="A91" s="54" t="s">
        <v>172</v>
      </c>
      <c r="B91" s="31" t="s">
        <v>173</v>
      </c>
      <c r="C91" s="67">
        <v>620</v>
      </c>
      <c r="D91" s="55">
        <v>387</v>
      </c>
      <c r="E91" s="43">
        <f t="shared" si="44"/>
        <v>62.41935483870967</v>
      </c>
      <c r="F91" s="67">
        <f>504+99</f>
        <v>603</v>
      </c>
      <c r="G91" s="55">
        <f>502+99</f>
        <v>601</v>
      </c>
      <c r="H91" s="43">
        <f t="shared" si="45"/>
        <v>99.66832504145937</v>
      </c>
      <c r="I91" s="67">
        <v>1277</v>
      </c>
      <c r="J91" s="55">
        <v>368</v>
      </c>
      <c r="K91" s="43">
        <f t="shared" si="46"/>
        <v>28.817541111981203</v>
      </c>
      <c r="L91" s="67">
        <f>1824+278</f>
        <v>2102</v>
      </c>
      <c r="M91" s="55">
        <f>1754+266+40</f>
        <v>2060</v>
      </c>
      <c r="N91" s="43">
        <f t="shared" si="47"/>
        <v>98.00190294957184</v>
      </c>
      <c r="O91" s="67">
        <v>500</v>
      </c>
      <c r="P91" s="55">
        <v>430</v>
      </c>
      <c r="Q91" s="43">
        <f t="shared" si="48"/>
        <v>86</v>
      </c>
      <c r="R91" s="63">
        <f t="shared" si="49"/>
        <v>5102</v>
      </c>
      <c r="S91" s="63">
        <f t="shared" si="49"/>
        <v>3846</v>
      </c>
    </row>
    <row r="92" spans="1:19" ht="12.75">
      <c r="A92" s="51" t="s">
        <v>174</v>
      </c>
      <c r="B92" s="52" t="s">
        <v>175</v>
      </c>
      <c r="C92" s="66">
        <f aca="true" t="shared" si="50" ref="C92:P92">SUM(C93+C94+C98+C99+C114+C115+C116+C117)</f>
        <v>10930</v>
      </c>
      <c r="D92" s="53">
        <f t="shared" si="50"/>
        <v>9573</v>
      </c>
      <c r="E92" s="46">
        <f t="shared" si="44"/>
        <v>87.58462946020128</v>
      </c>
      <c r="F92" s="66">
        <f t="shared" si="50"/>
        <v>18634</v>
      </c>
      <c r="G92" s="53">
        <f t="shared" si="50"/>
        <v>17127</v>
      </c>
      <c r="H92" s="46">
        <f t="shared" si="45"/>
        <v>91.91263282172373</v>
      </c>
      <c r="I92" s="66">
        <f t="shared" si="50"/>
        <v>41103</v>
      </c>
      <c r="J92" s="53">
        <f t="shared" si="50"/>
        <v>39204</v>
      </c>
      <c r="K92" s="46">
        <f t="shared" si="46"/>
        <v>95.37989927742501</v>
      </c>
      <c r="L92" s="66">
        <f t="shared" si="50"/>
        <v>52897</v>
      </c>
      <c r="M92" s="53">
        <f t="shared" si="50"/>
        <v>44302</v>
      </c>
      <c r="N92" s="46">
        <f t="shared" si="47"/>
        <v>83.75144148061327</v>
      </c>
      <c r="O92" s="66">
        <f t="shared" si="50"/>
        <v>79916</v>
      </c>
      <c r="P92" s="53">
        <f t="shared" si="50"/>
        <v>79775</v>
      </c>
      <c r="Q92" s="46">
        <f t="shared" si="48"/>
        <v>99.82356474298012</v>
      </c>
      <c r="R92" s="63">
        <f t="shared" si="49"/>
        <v>203480</v>
      </c>
      <c r="S92" s="63">
        <f t="shared" si="49"/>
        <v>189981</v>
      </c>
    </row>
    <row r="93" spans="1:19" ht="12.75">
      <c r="A93" s="54" t="s">
        <v>176</v>
      </c>
      <c r="B93" s="31" t="s">
        <v>177</v>
      </c>
      <c r="C93" s="67">
        <v>1167</v>
      </c>
      <c r="D93" s="55">
        <v>998</v>
      </c>
      <c r="E93" s="43">
        <f t="shared" si="44"/>
        <v>85.51842330762639</v>
      </c>
      <c r="F93" s="67">
        <v>1913</v>
      </c>
      <c r="G93" s="55">
        <v>1609</v>
      </c>
      <c r="H93" s="43">
        <f t="shared" si="45"/>
        <v>84.10872974385781</v>
      </c>
      <c r="I93" s="67">
        <v>3674</v>
      </c>
      <c r="J93" s="55">
        <v>3583</v>
      </c>
      <c r="K93" s="43">
        <f t="shared" si="46"/>
        <v>97.52313554708765</v>
      </c>
      <c r="L93" s="67">
        <v>4963</v>
      </c>
      <c r="M93" s="55">
        <v>4654</v>
      </c>
      <c r="N93" s="43">
        <f t="shared" si="47"/>
        <v>93.77392706024582</v>
      </c>
      <c r="O93" s="67">
        <v>4415</v>
      </c>
      <c r="P93" s="55">
        <v>4415</v>
      </c>
      <c r="Q93" s="43">
        <f t="shared" si="48"/>
        <v>100</v>
      </c>
      <c r="R93" s="63">
        <f t="shared" si="49"/>
        <v>16132</v>
      </c>
      <c r="S93" s="63">
        <f t="shared" si="49"/>
        <v>15259</v>
      </c>
    </row>
    <row r="94" spans="1:19" ht="12.75">
      <c r="A94" s="54" t="s">
        <v>178</v>
      </c>
      <c r="B94" s="31" t="s">
        <v>179</v>
      </c>
      <c r="C94" s="67">
        <f aca="true" t="shared" si="51" ref="C94:P94">SUM(C95:C97)</f>
        <v>2711</v>
      </c>
      <c r="D94" s="55">
        <f t="shared" si="51"/>
        <v>2245</v>
      </c>
      <c r="E94" s="43">
        <f t="shared" si="44"/>
        <v>82.81077093323496</v>
      </c>
      <c r="F94" s="67">
        <f t="shared" si="51"/>
        <v>4487</v>
      </c>
      <c r="G94" s="55">
        <f t="shared" si="51"/>
        <v>3664</v>
      </c>
      <c r="H94" s="43">
        <f t="shared" si="45"/>
        <v>81.65812346779585</v>
      </c>
      <c r="I94" s="67">
        <f t="shared" si="51"/>
        <v>13715</v>
      </c>
      <c r="J94" s="55">
        <f t="shared" si="51"/>
        <v>13280</v>
      </c>
      <c r="K94" s="43">
        <f t="shared" si="46"/>
        <v>96.8282901932191</v>
      </c>
      <c r="L94" s="67">
        <f t="shared" si="51"/>
        <v>14991</v>
      </c>
      <c r="M94" s="55">
        <f t="shared" si="51"/>
        <v>10560</v>
      </c>
      <c r="N94" s="43">
        <f t="shared" si="47"/>
        <v>70.44226535921553</v>
      </c>
      <c r="O94" s="67">
        <f t="shared" si="51"/>
        <v>33609</v>
      </c>
      <c r="P94" s="55">
        <f t="shared" si="51"/>
        <v>33505</v>
      </c>
      <c r="Q94" s="43">
        <f t="shared" si="48"/>
        <v>99.69055907643785</v>
      </c>
      <c r="R94" s="63">
        <f t="shared" si="49"/>
        <v>69513</v>
      </c>
      <c r="S94" s="63">
        <f t="shared" si="49"/>
        <v>63254</v>
      </c>
    </row>
    <row r="95" spans="1:19" ht="12.75">
      <c r="A95" s="54" t="s">
        <v>180</v>
      </c>
      <c r="B95" s="31" t="s">
        <v>181</v>
      </c>
      <c r="C95" s="67">
        <v>2711</v>
      </c>
      <c r="D95" s="55">
        <v>2245</v>
      </c>
      <c r="E95" s="43">
        <f t="shared" si="44"/>
        <v>82.81077093323496</v>
      </c>
      <c r="F95" s="67">
        <v>4429</v>
      </c>
      <c r="G95" s="55">
        <v>3619</v>
      </c>
      <c r="H95" s="43">
        <f t="shared" si="45"/>
        <v>81.71144727929556</v>
      </c>
      <c r="I95" s="67">
        <v>13446</v>
      </c>
      <c r="J95" s="55">
        <v>13280</v>
      </c>
      <c r="K95" s="43">
        <f t="shared" si="46"/>
        <v>98.76543209876543</v>
      </c>
      <c r="L95" s="67">
        <v>14815</v>
      </c>
      <c r="M95" s="55">
        <v>10560</v>
      </c>
      <c r="N95" s="43">
        <f t="shared" si="47"/>
        <v>71.27910901113736</v>
      </c>
      <c r="O95" s="67">
        <v>33609</v>
      </c>
      <c r="P95" s="55">
        <v>33505</v>
      </c>
      <c r="Q95" s="43">
        <f t="shared" si="48"/>
        <v>99.69055907643785</v>
      </c>
      <c r="R95" s="63">
        <f t="shared" si="49"/>
        <v>69010</v>
      </c>
      <c r="S95" s="63">
        <f t="shared" si="49"/>
        <v>63209</v>
      </c>
    </row>
    <row r="96" spans="1:19" ht="12.75" hidden="1">
      <c r="A96" s="54" t="s">
        <v>182</v>
      </c>
      <c r="B96" s="31" t="s">
        <v>112</v>
      </c>
      <c r="C96" s="67"/>
      <c r="D96" s="55"/>
      <c r="E96" s="43">
        <f t="shared" si="44"/>
        <v>0</v>
      </c>
      <c r="F96" s="67"/>
      <c r="G96" s="55"/>
      <c r="H96" s="43">
        <f t="shared" si="45"/>
        <v>0</v>
      </c>
      <c r="I96" s="67"/>
      <c r="J96" s="55"/>
      <c r="K96" s="43">
        <f t="shared" si="46"/>
        <v>0</v>
      </c>
      <c r="L96" s="67"/>
      <c r="M96" s="55"/>
      <c r="N96" s="43">
        <f t="shared" si="47"/>
        <v>0</v>
      </c>
      <c r="O96" s="67"/>
      <c r="P96" s="55"/>
      <c r="Q96" s="43">
        <f t="shared" si="48"/>
        <v>0</v>
      </c>
      <c r="R96" s="63">
        <f t="shared" si="49"/>
        <v>0</v>
      </c>
      <c r="S96" s="63">
        <f t="shared" si="49"/>
        <v>0</v>
      </c>
    </row>
    <row r="97" spans="1:19" ht="12.75">
      <c r="A97" s="54" t="s">
        <v>183</v>
      </c>
      <c r="B97" s="31" t="s">
        <v>184</v>
      </c>
      <c r="C97" s="67"/>
      <c r="D97" s="55"/>
      <c r="E97" s="43">
        <f t="shared" si="44"/>
        <v>0</v>
      </c>
      <c r="F97" s="67">
        <v>58</v>
      </c>
      <c r="G97" s="55">
        <v>45</v>
      </c>
      <c r="H97" s="43">
        <f t="shared" si="45"/>
        <v>77.58620689655173</v>
      </c>
      <c r="I97" s="67">
        <v>269</v>
      </c>
      <c r="J97" s="55"/>
      <c r="K97" s="43">
        <f t="shared" si="46"/>
        <v>0</v>
      </c>
      <c r="L97" s="67">
        <v>176</v>
      </c>
      <c r="M97" s="55"/>
      <c r="N97" s="43">
        <f t="shared" si="47"/>
        <v>0</v>
      </c>
      <c r="O97" s="67"/>
      <c r="P97" s="55"/>
      <c r="Q97" s="43">
        <f t="shared" si="48"/>
        <v>0</v>
      </c>
      <c r="R97" s="63">
        <f t="shared" si="49"/>
        <v>503</v>
      </c>
      <c r="S97" s="63">
        <f t="shared" si="49"/>
        <v>45</v>
      </c>
    </row>
    <row r="98" spans="1:19" ht="12.75" hidden="1">
      <c r="A98" s="54" t="s">
        <v>185</v>
      </c>
      <c r="B98" s="31" t="s">
        <v>186</v>
      </c>
      <c r="C98" s="67"/>
      <c r="D98" s="55"/>
      <c r="E98" s="43">
        <f t="shared" si="44"/>
        <v>0</v>
      </c>
      <c r="F98" s="67"/>
      <c r="G98" s="55"/>
      <c r="H98" s="43">
        <f t="shared" si="45"/>
        <v>0</v>
      </c>
      <c r="I98" s="67"/>
      <c r="J98" s="55"/>
      <c r="K98" s="43">
        <f t="shared" si="46"/>
        <v>0</v>
      </c>
      <c r="L98" s="67"/>
      <c r="M98" s="55"/>
      <c r="N98" s="43">
        <f t="shared" si="47"/>
        <v>0</v>
      </c>
      <c r="O98" s="67"/>
      <c r="P98" s="55"/>
      <c r="Q98" s="43">
        <f t="shared" si="48"/>
        <v>0</v>
      </c>
      <c r="R98" s="63">
        <f t="shared" si="49"/>
        <v>0</v>
      </c>
      <c r="S98" s="63">
        <f t="shared" si="49"/>
        <v>0</v>
      </c>
    </row>
    <row r="99" spans="1:19" ht="12.75">
      <c r="A99" s="54" t="s">
        <v>187</v>
      </c>
      <c r="B99" s="31" t="s">
        <v>188</v>
      </c>
      <c r="C99" s="67">
        <f aca="true" t="shared" si="52" ref="C99:P99">SUM(C100+C101+C111+C112+C113)</f>
        <v>5550</v>
      </c>
      <c r="D99" s="55">
        <f t="shared" si="52"/>
        <v>4991</v>
      </c>
      <c r="E99" s="43">
        <f t="shared" si="44"/>
        <v>89.92792792792793</v>
      </c>
      <c r="F99" s="67">
        <f t="shared" si="52"/>
        <v>9843</v>
      </c>
      <c r="G99" s="55">
        <f t="shared" si="52"/>
        <v>9842</v>
      </c>
      <c r="H99" s="43">
        <f t="shared" si="45"/>
        <v>99.98984049578381</v>
      </c>
      <c r="I99" s="67">
        <f t="shared" si="52"/>
        <v>19046</v>
      </c>
      <c r="J99" s="55">
        <f t="shared" si="52"/>
        <v>17860</v>
      </c>
      <c r="K99" s="43">
        <f t="shared" si="46"/>
        <v>93.77297070250972</v>
      </c>
      <c r="L99" s="67">
        <f t="shared" si="52"/>
        <v>26590</v>
      </c>
      <c r="M99" s="55">
        <f t="shared" si="52"/>
        <v>23270</v>
      </c>
      <c r="N99" s="43">
        <f t="shared" si="47"/>
        <v>87.514103046258</v>
      </c>
      <c r="O99" s="67">
        <f t="shared" si="52"/>
        <v>36114</v>
      </c>
      <c r="P99" s="55">
        <f t="shared" si="52"/>
        <v>36114</v>
      </c>
      <c r="Q99" s="43">
        <f t="shared" si="48"/>
        <v>100</v>
      </c>
      <c r="R99" s="63">
        <f t="shared" si="49"/>
        <v>97143</v>
      </c>
      <c r="S99" s="63">
        <f t="shared" si="49"/>
        <v>92077</v>
      </c>
    </row>
    <row r="100" spans="1:19" ht="12.75" hidden="1">
      <c r="A100" s="54" t="s">
        <v>189</v>
      </c>
      <c r="B100" s="31" t="s">
        <v>190</v>
      </c>
      <c r="C100" s="67"/>
      <c r="D100" s="55"/>
      <c r="E100" s="43">
        <f t="shared" si="44"/>
        <v>0</v>
      </c>
      <c r="F100" s="67"/>
      <c r="G100" s="55"/>
      <c r="H100" s="43">
        <f t="shared" si="45"/>
        <v>0</v>
      </c>
      <c r="I100" s="67"/>
      <c r="J100" s="55"/>
      <c r="K100" s="43">
        <f t="shared" si="46"/>
        <v>0</v>
      </c>
      <c r="L100" s="67"/>
      <c r="M100" s="55"/>
      <c r="N100" s="43">
        <f t="shared" si="47"/>
        <v>0</v>
      </c>
      <c r="O100" s="67"/>
      <c r="P100" s="55"/>
      <c r="Q100" s="43">
        <f t="shared" si="48"/>
        <v>0</v>
      </c>
      <c r="R100" s="63">
        <f t="shared" si="49"/>
        <v>0</v>
      </c>
      <c r="S100" s="63">
        <f t="shared" si="49"/>
        <v>0</v>
      </c>
    </row>
    <row r="101" spans="1:19" ht="12.75">
      <c r="A101" s="54" t="s">
        <v>191</v>
      </c>
      <c r="B101" s="31" t="s">
        <v>192</v>
      </c>
      <c r="C101" s="67">
        <f aca="true" t="shared" si="53" ref="C101:P101">SUM(C102:C110)</f>
        <v>5550</v>
      </c>
      <c r="D101" s="55">
        <f t="shared" si="53"/>
        <v>4991</v>
      </c>
      <c r="E101" s="43">
        <f t="shared" si="44"/>
        <v>89.92792792792793</v>
      </c>
      <c r="F101" s="67">
        <f t="shared" si="53"/>
        <v>9843</v>
      </c>
      <c r="G101" s="55">
        <f t="shared" si="53"/>
        <v>9842</v>
      </c>
      <c r="H101" s="43">
        <f t="shared" si="45"/>
        <v>99.98984049578381</v>
      </c>
      <c r="I101" s="67">
        <f t="shared" si="53"/>
        <v>19046</v>
      </c>
      <c r="J101" s="55">
        <f t="shared" si="53"/>
        <v>17860</v>
      </c>
      <c r="K101" s="43">
        <f t="shared" si="46"/>
        <v>93.77297070250972</v>
      </c>
      <c r="L101" s="67">
        <f t="shared" si="53"/>
        <v>26590</v>
      </c>
      <c r="M101" s="55">
        <f t="shared" si="53"/>
        <v>23270</v>
      </c>
      <c r="N101" s="43">
        <f t="shared" si="47"/>
        <v>87.514103046258</v>
      </c>
      <c r="O101" s="67">
        <f t="shared" si="53"/>
        <v>36114</v>
      </c>
      <c r="P101" s="55">
        <f t="shared" si="53"/>
        <v>36114</v>
      </c>
      <c r="Q101" s="43">
        <f t="shared" si="48"/>
        <v>100</v>
      </c>
      <c r="R101" s="63">
        <f t="shared" si="49"/>
        <v>97143</v>
      </c>
      <c r="S101" s="63">
        <f t="shared" si="49"/>
        <v>92077</v>
      </c>
    </row>
    <row r="102" spans="1:19" ht="12.75">
      <c r="A102" s="54" t="s">
        <v>193</v>
      </c>
      <c r="B102" s="31" t="s">
        <v>194</v>
      </c>
      <c r="C102" s="67">
        <v>5550</v>
      </c>
      <c r="D102" s="55">
        <v>4991</v>
      </c>
      <c r="E102" s="43">
        <f t="shared" si="44"/>
        <v>89.92792792792793</v>
      </c>
      <c r="F102" s="67">
        <v>9843</v>
      </c>
      <c r="G102" s="55">
        <v>9842</v>
      </c>
      <c r="H102" s="43">
        <f t="shared" si="45"/>
        <v>99.98984049578381</v>
      </c>
      <c r="I102" s="67">
        <v>19046</v>
      </c>
      <c r="J102" s="55">
        <v>17860</v>
      </c>
      <c r="K102" s="43">
        <f t="shared" si="46"/>
        <v>93.77297070250972</v>
      </c>
      <c r="L102" s="67">
        <v>26590</v>
      </c>
      <c r="M102" s="55">
        <v>23270</v>
      </c>
      <c r="N102" s="43">
        <f t="shared" si="47"/>
        <v>87.514103046258</v>
      </c>
      <c r="O102" s="67">
        <v>36114</v>
      </c>
      <c r="P102" s="55">
        <v>36114</v>
      </c>
      <c r="Q102" s="43">
        <f t="shared" si="48"/>
        <v>100</v>
      </c>
      <c r="R102" s="63">
        <f t="shared" si="49"/>
        <v>97143</v>
      </c>
      <c r="S102" s="63">
        <f t="shared" si="49"/>
        <v>92077</v>
      </c>
    </row>
    <row r="103" spans="1:19" ht="12.75" hidden="1">
      <c r="A103" s="54" t="s">
        <v>195</v>
      </c>
      <c r="B103" s="31" t="s">
        <v>196</v>
      </c>
      <c r="C103" s="67"/>
      <c r="D103" s="55"/>
      <c r="E103" s="43">
        <f t="shared" si="44"/>
        <v>0</v>
      </c>
      <c r="F103" s="67"/>
      <c r="G103" s="55"/>
      <c r="H103" s="43">
        <f t="shared" si="45"/>
        <v>0</v>
      </c>
      <c r="I103" s="67"/>
      <c r="J103" s="55"/>
      <c r="K103" s="43">
        <f t="shared" si="46"/>
        <v>0</v>
      </c>
      <c r="L103" s="67"/>
      <c r="M103" s="55"/>
      <c r="N103" s="43">
        <f t="shared" si="47"/>
        <v>0</v>
      </c>
      <c r="O103" s="67"/>
      <c r="P103" s="55"/>
      <c r="Q103" s="43">
        <f t="shared" si="48"/>
        <v>0</v>
      </c>
      <c r="R103" s="63">
        <f t="shared" si="49"/>
        <v>0</v>
      </c>
      <c r="S103" s="63">
        <f t="shared" si="49"/>
        <v>0</v>
      </c>
    </row>
    <row r="104" spans="1:19" ht="12.75" hidden="1">
      <c r="A104" s="54" t="s">
        <v>197</v>
      </c>
      <c r="B104" s="31" t="s">
        <v>198</v>
      </c>
      <c r="C104" s="67"/>
      <c r="D104" s="55"/>
      <c r="E104" s="43">
        <f t="shared" si="44"/>
        <v>0</v>
      </c>
      <c r="F104" s="67"/>
      <c r="G104" s="55"/>
      <c r="H104" s="43">
        <f t="shared" si="45"/>
        <v>0</v>
      </c>
      <c r="I104" s="67"/>
      <c r="J104" s="55"/>
      <c r="K104" s="43">
        <f t="shared" si="46"/>
        <v>0</v>
      </c>
      <c r="L104" s="67"/>
      <c r="M104" s="55"/>
      <c r="N104" s="43">
        <f t="shared" si="47"/>
        <v>0</v>
      </c>
      <c r="O104" s="67"/>
      <c r="P104" s="55"/>
      <c r="Q104" s="43">
        <f t="shared" si="48"/>
        <v>0</v>
      </c>
      <c r="R104" s="63">
        <f t="shared" si="49"/>
        <v>0</v>
      </c>
      <c r="S104" s="63">
        <f t="shared" si="49"/>
        <v>0</v>
      </c>
    </row>
    <row r="105" spans="1:19" ht="12.75" hidden="1">
      <c r="A105" s="54" t="s">
        <v>199</v>
      </c>
      <c r="B105" s="31" t="s">
        <v>200</v>
      </c>
      <c r="C105" s="67"/>
      <c r="D105" s="55"/>
      <c r="E105" s="43">
        <f aca="true" t="shared" si="54" ref="E105:E120">IF(OR(D105=0,C105=0),0,D105/C105)*100</f>
        <v>0</v>
      </c>
      <c r="F105" s="67"/>
      <c r="G105" s="55"/>
      <c r="H105" s="43">
        <f aca="true" t="shared" si="55" ref="H105:H120">IF(OR(G105=0,F105=0),0,G105/F105)*100</f>
        <v>0</v>
      </c>
      <c r="I105" s="67"/>
      <c r="J105" s="55"/>
      <c r="K105" s="43">
        <f aca="true" t="shared" si="56" ref="K105:K120">IF(OR(J105=0,I105=0),0,J105/I105)*100</f>
        <v>0</v>
      </c>
      <c r="L105" s="67"/>
      <c r="M105" s="55"/>
      <c r="N105" s="43">
        <f aca="true" t="shared" si="57" ref="N105:N120">IF(OR(M105=0,L105=0),0,M105/L105)*100</f>
        <v>0</v>
      </c>
      <c r="O105" s="67"/>
      <c r="P105" s="55"/>
      <c r="Q105" s="43">
        <f aca="true" t="shared" si="58" ref="Q105:Q120">IF(OR(P105=0,O105=0),0,P105/O105)*100</f>
        <v>0</v>
      </c>
      <c r="R105" s="63">
        <f aca="true" t="shared" si="59" ref="R105:S120">SUM(C105+F105+I105+L105+O105)</f>
        <v>0</v>
      </c>
      <c r="S105" s="63">
        <f t="shared" si="59"/>
        <v>0</v>
      </c>
    </row>
    <row r="106" spans="1:19" ht="12.75" hidden="1">
      <c r="A106" s="54" t="s">
        <v>201</v>
      </c>
      <c r="B106" s="31" t="s">
        <v>202</v>
      </c>
      <c r="C106" s="67"/>
      <c r="D106" s="55"/>
      <c r="E106" s="43">
        <f t="shared" si="54"/>
        <v>0</v>
      </c>
      <c r="F106" s="67"/>
      <c r="G106" s="55"/>
      <c r="H106" s="43">
        <f t="shared" si="55"/>
        <v>0</v>
      </c>
      <c r="I106" s="67"/>
      <c r="J106" s="55"/>
      <c r="K106" s="43">
        <f t="shared" si="56"/>
        <v>0</v>
      </c>
      <c r="L106" s="67"/>
      <c r="M106" s="55"/>
      <c r="N106" s="43">
        <f t="shared" si="57"/>
        <v>0</v>
      </c>
      <c r="O106" s="67"/>
      <c r="P106" s="55"/>
      <c r="Q106" s="43">
        <f t="shared" si="58"/>
        <v>0</v>
      </c>
      <c r="R106" s="63">
        <f t="shared" si="59"/>
        <v>0</v>
      </c>
      <c r="S106" s="63">
        <f t="shared" si="59"/>
        <v>0</v>
      </c>
    </row>
    <row r="107" spans="1:19" ht="12.75" hidden="1">
      <c r="A107" s="54" t="s">
        <v>203</v>
      </c>
      <c r="B107" s="31" t="s">
        <v>204</v>
      </c>
      <c r="C107" s="67"/>
      <c r="D107" s="55"/>
      <c r="E107" s="43">
        <f t="shared" si="54"/>
        <v>0</v>
      </c>
      <c r="F107" s="67"/>
      <c r="G107" s="55"/>
      <c r="H107" s="43">
        <f t="shared" si="55"/>
        <v>0</v>
      </c>
      <c r="I107" s="67"/>
      <c r="J107" s="55"/>
      <c r="K107" s="43">
        <f t="shared" si="56"/>
        <v>0</v>
      </c>
      <c r="L107" s="67"/>
      <c r="M107" s="55"/>
      <c r="N107" s="43">
        <f t="shared" si="57"/>
        <v>0</v>
      </c>
      <c r="O107" s="67"/>
      <c r="P107" s="55"/>
      <c r="Q107" s="43">
        <f t="shared" si="58"/>
        <v>0</v>
      </c>
      <c r="R107" s="63">
        <f t="shared" si="59"/>
        <v>0</v>
      </c>
      <c r="S107" s="63">
        <f t="shared" si="59"/>
        <v>0</v>
      </c>
    </row>
    <row r="108" spans="1:19" ht="12.75" hidden="1">
      <c r="A108" s="54" t="s">
        <v>205</v>
      </c>
      <c r="B108" s="31" t="s">
        <v>206</v>
      </c>
      <c r="C108" s="67"/>
      <c r="D108" s="55"/>
      <c r="E108" s="43">
        <f t="shared" si="54"/>
        <v>0</v>
      </c>
      <c r="F108" s="67"/>
      <c r="G108" s="55"/>
      <c r="H108" s="43">
        <f t="shared" si="55"/>
        <v>0</v>
      </c>
      <c r="I108" s="67"/>
      <c r="J108" s="55"/>
      <c r="K108" s="43">
        <f t="shared" si="56"/>
        <v>0</v>
      </c>
      <c r="L108" s="67"/>
      <c r="M108" s="55"/>
      <c r="N108" s="43">
        <f t="shared" si="57"/>
        <v>0</v>
      </c>
      <c r="O108" s="67"/>
      <c r="P108" s="55"/>
      <c r="Q108" s="43">
        <f t="shared" si="58"/>
        <v>0</v>
      </c>
      <c r="R108" s="63">
        <f t="shared" si="59"/>
        <v>0</v>
      </c>
      <c r="S108" s="63">
        <f t="shared" si="59"/>
        <v>0</v>
      </c>
    </row>
    <row r="109" spans="1:19" ht="12.75" hidden="1">
      <c r="A109" s="54" t="s">
        <v>207</v>
      </c>
      <c r="B109" s="31" t="s">
        <v>208</v>
      </c>
      <c r="C109" s="67"/>
      <c r="D109" s="55"/>
      <c r="E109" s="43">
        <f t="shared" si="54"/>
        <v>0</v>
      </c>
      <c r="F109" s="67"/>
      <c r="G109" s="55"/>
      <c r="H109" s="43">
        <f t="shared" si="55"/>
        <v>0</v>
      </c>
      <c r="I109" s="67"/>
      <c r="J109" s="55"/>
      <c r="K109" s="43">
        <f t="shared" si="56"/>
        <v>0</v>
      </c>
      <c r="L109" s="67"/>
      <c r="M109" s="55"/>
      <c r="N109" s="43">
        <f t="shared" si="57"/>
        <v>0</v>
      </c>
      <c r="O109" s="67"/>
      <c r="P109" s="55"/>
      <c r="Q109" s="43">
        <f t="shared" si="58"/>
        <v>0</v>
      </c>
      <c r="R109" s="63">
        <f t="shared" si="59"/>
        <v>0</v>
      </c>
      <c r="S109" s="63">
        <f t="shared" si="59"/>
        <v>0</v>
      </c>
    </row>
    <row r="110" spans="1:19" ht="12.75" hidden="1">
      <c r="A110" s="54" t="s">
        <v>209</v>
      </c>
      <c r="B110" s="31" t="s">
        <v>112</v>
      </c>
      <c r="C110" s="67"/>
      <c r="D110" s="55"/>
      <c r="E110" s="43">
        <f t="shared" si="54"/>
        <v>0</v>
      </c>
      <c r="F110" s="67"/>
      <c r="G110" s="55"/>
      <c r="H110" s="43">
        <f t="shared" si="55"/>
        <v>0</v>
      </c>
      <c r="I110" s="67"/>
      <c r="J110" s="55"/>
      <c r="K110" s="43">
        <f t="shared" si="56"/>
        <v>0</v>
      </c>
      <c r="L110" s="67"/>
      <c r="M110" s="55"/>
      <c r="N110" s="43">
        <f t="shared" si="57"/>
        <v>0</v>
      </c>
      <c r="O110" s="67"/>
      <c r="P110" s="55"/>
      <c r="Q110" s="43">
        <f t="shared" si="58"/>
        <v>0</v>
      </c>
      <c r="R110" s="63">
        <f t="shared" si="59"/>
        <v>0</v>
      </c>
      <c r="S110" s="63">
        <f t="shared" si="59"/>
        <v>0</v>
      </c>
    </row>
    <row r="111" spans="1:19" ht="12.75" hidden="1">
      <c r="A111" s="54" t="s">
        <v>210</v>
      </c>
      <c r="B111" s="31" t="s">
        <v>211</v>
      </c>
      <c r="C111" s="67"/>
      <c r="D111" s="55"/>
      <c r="E111" s="43">
        <f t="shared" si="54"/>
        <v>0</v>
      </c>
      <c r="F111" s="67"/>
      <c r="G111" s="55"/>
      <c r="H111" s="43">
        <f t="shared" si="55"/>
        <v>0</v>
      </c>
      <c r="I111" s="67"/>
      <c r="J111" s="55"/>
      <c r="K111" s="43">
        <f t="shared" si="56"/>
        <v>0</v>
      </c>
      <c r="L111" s="67"/>
      <c r="M111" s="55"/>
      <c r="N111" s="43">
        <f t="shared" si="57"/>
        <v>0</v>
      </c>
      <c r="O111" s="67"/>
      <c r="P111" s="55"/>
      <c r="Q111" s="43">
        <f t="shared" si="58"/>
        <v>0</v>
      </c>
      <c r="R111" s="63">
        <f t="shared" si="59"/>
        <v>0</v>
      </c>
      <c r="S111" s="63">
        <f t="shared" si="59"/>
        <v>0</v>
      </c>
    </row>
    <row r="112" spans="1:19" ht="12.75" hidden="1">
      <c r="A112" s="54" t="s">
        <v>212</v>
      </c>
      <c r="B112" s="31" t="s">
        <v>213</v>
      </c>
      <c r="C112" s="67"/>
      <c r="D112" s="55"/>
      <c r="E112" s="43">
        <f t="shared" si="54"/>
        <v>0</v>
      </c>
      <c r="F112" s="67"/>
      <c r="G112" s="55"/>
      <c r="H112" s="43">
        <f t="shared" si="55"/>
        <v>0</v>
      </c>
      <c r="I112" s="67"/>
      <c r="J112" s="55"/>
      <c r="K112" s="43">
        <f t="shared" si="56"/>
        <v>0</v>
      </c>
      <c r="L112" s="67"/>
      <c r="M112" s="55"/>
      <c r="N112" s="43">
        <f t="shared" si="57"/>
        <v>0</v>
      </c>
      <c r="O112" s="67"/>
      <c r="P112" s="55"/>
      <c r="Q112" s="43">
        <f t="shared" si="58"/>
        <v>0</v>
      </c>
      <c r="R112" s="63">
        <f t="shared" si="59"/>
        <v>0</v>
      </c>
      <c r="S112" s="63">
        <f t="shared" si="59"/>
        <v>0</v>
      </c>
    </row>
    <row r="113" spans="1:19" ht="12.75" hidden="1">
      <c r="A113" s="54" t="s">
        <v>214</v>
      </c>
      <c r="B113" s="31" t="s">
        <v>215</v>
      </c>
      <c r="C113" s="67"/>
      <c r="D113" s="55"/>
      <c r="E113" s="43">
        <f t="shared" si="54"/>
        <v>0</v>
      </c>
      <c r="F113" s="67"/>
      <c r="G113" s="55"/>
      <c r="H113" s="43">
        <f t="shared" si="55"/>
        <v>0</v>
      </c>
      <c r="I113" s="67"/>
      <c r="J113" s="55"/>
      <c r="K113" s="43">
        <f t="shared" si="56"/>
        <v>0</v>
      </c>
      <c r="L113" s="67"/>
      <c r="M113" s="55"/>
      <c r="N113" s="43">
        <f t="shared" si="57"/>
        <v>0</v>
      </c>
      <c r="O113" s="67"/>
      <c r="P113" s="55"/>
      <c r="Q113" s="43">
        <f t="shared" si="58"/>
        <v>0</v>
      </c>
      <c r="R113" s="63">
        <f t="shared" si="59"/>
        <v>0</v>
      </c>
      <c r="S113" s="63">
        <f t="shared" si="59"/>
        <v>0</v>
      </c>
    </row>
    <row r="114" spans="1:19" ht="12.75">
      <c r="A114" s="54" t="s">
        <v>216</v>
      </c>
      <c r="B114" s="31" t="s">
        <v>217</v>
      </c>
      <c r="C114" s="67">
        <v>876</v>
      </c>
      <c r="D114" s="55">
        <v>748</v>
      </c>
      <c r="E114" s="43">
        <f t="shared" si="54"/>
        <v>85.38812785388129</v>
      </c>
      <c r="F114" s="67">
        <v>1435</v>
      </c>
      <c r="G114" s="55">
        <v>1207</v>
      </c>
      <c r="H114" s="43">
        <f t="shared" si="55"/>
        <v>84.11149825783973</v>
      </c>
      <c r="I114" s="67">
        <v>2781</v>
      </c>
      <c r="J114" s="55">
        <v>2688</v>
      </c>
      <c r="K114" s="43">
        <f t="shared" si="56"/>
        <v>96.65587918015103</v>
      </c>
      <c r="L114" s="67">
        <v>3772</v>
      </c>
      <c r="M114" s="55">
        <v>3491</v>
      </c>
      <c r="N114" s="43">
        <f t="shared" si="57"/>
        <v>92.55037115588547</v>
      </c>
      <c r="O114" s="67">
        <v>3467</v>
      </c>
      <c r="P114" s="55">
        <v>3467</v>
      </c>
      <c r="Q114" s="43">
        <f t="shared" si="58"/>
        <v>100</v>
      </c>
      <c r="R114" s="63">
        <f t="shared" si="59"/>
        <v>12331</v>
      </c>
      <c r="S114" s="63">
        <f t="shared" si="59"/>
        <v>11601</v>
      </c>
    </row>
    <row r="115" spans="1:19" ht="12.75">
      <c r="A115" s="54" t="s">
        <v>218</v>
      </c>
      <c r="B115" s="31" t="s">
        <v>219</v>
      </c>
      <c r="C115" s="67">
        <v>626</v>
      </c>
      <c r="D115" s="55">
        <v>591</v>
      </c>
      <c r="E115" s="43">
        <f t="shared" si="54"/>
        <v>94.40894568690096</v>
      </c>
      <c r="F115" s="67">
        <v>956</v>
      </c>
      <c r="G115" s="55">
        <v>805</v>
      </c>
      <c r="H115" s="43">
        <f t="shared" si="55"/>
        <v>84.2050209205021</v>
      </c>
      <c r="I115" s="67">
        <v>1887</v>
      </c>
      <c r="J115" s="55">
        <v>1793</v>
      </c>
      <c r="K115" s="43">
        <f t="shared" si="56"/>
        <v>95.01854795972443</v>
      </c>
      <c r="L115" s="67">
        <v>2581</v>
      </c>
      <c r="M115" s="55">
        <v>2327</v>
      </c>
      <c r="N115" s="43">
        <f t="shared" si="57"/>
        <v>90.15885315769083</v>
      </c>
      <c r="O115" s="67">
        <v>2311</v>
      </c>
      <c r="P115" s="55">
        <v>2274</v>
      </c>
      <c r="Q115" s="43">
        <f t="shared" si="58"/>
        <v>98.3989614885331</v>
      </c>
      <c r="R115" s="63">
        <f t="shared" si="59"/>
        <v>8361</v>
      </c>
      <c r="S115" s="63">
        <f t="shared" si="59"/>
        <v>7790</v>
      </c>
    </row>
    <row r="116" spans="1:19" ht="12.75" hidden="1">
      <c r="A116" s="54" t="s">
        <v>220</v>
      </c>
      <c r="B116" s="31" t="s">
        <v>221</v>
      </c>
      <c r="C116" s="67"/>
      <c r="D116" s="55"/>
      <c r="E116" s="43">
        <f t="shared" si="54"/>
        <v>0</v>
      </c>
      <c r="F116" s="67"/>
      <c r="G116" s="55"/>
      <c r="H116" s="43">
        <f t="shared" si="55"/>
        <v>0</v>
      </c>
      <c r="I116" s="67"/>
      <c r="J116" s="55"/>
      <c r="K116" s="43">
        <f t="shared" si="56"/>
        <v>0</v>
      </c>
      <c r="L116" s="67"/>
      <c r="M116" s="55"/>
      <c r="N116" s="43">
        <f t="shared" si="57"/>
        <v>0</v>
      </c>
      <c r="O116" s="67"/>
      <c r="P116" s="55"/>
      <c r="Q116" s="43">
        <f t="shared" si="58"/>
        <v>0</v>
      </c>
      <c r="R116" s="63">
        <f t="shared" si="59"/>
        <v>0</v>
      </c>
      <c r="S116" s="63">
        <f t="shared" si="59"/>
        <v>0</v>
      </c>
    </row>
    <row r="117" spans="1:19" ht="12.75" hidden="1">
      <c r="A117" s="54" t="s">
        <v>222</v>
      </c>
      <c r="B117" s="31" t="s">
        <v>223</v>
      </c>
      <c r="C117" s="67"/>
      <c r="D117" s="55"/>
      <c r="E117" s="43">
        <f t="shared" si="54"/>
        <v>0</v>
      </c>
      <c r="F117" s="67"/>
      <c r="G117" s="55"/>
      <c r="H117" s="43">
        <f t="shared" si="55"/>
        <v>0</v>
      </c>
      <c r="I117" s="67"/>
      <c r="J117" s="55"/>
      <c r="K117" s="43">
        <f t="shared" si="56"/>
        <v>0</v>
      </c>
      <c r="L117" s="67"/>
      <c r="M117" s="55"/>
      <c r="N117" s="43">
        <f t="shared" si="57"/>
        <v>0</v>
      </c>
      <c r="O117" s="67"/>
      <c r="P117" s="55"/>
      <c r="Q117" s="43">
        <f t="shared" si="58"/>
        <v>0</v>
      </c>
      <c r="R117" s="63">
        <f t="shared" si="59"/>
        <v>0</v>
      </c>
      <c r="S117" s="63">
        <f t="shared" si="59"/>
        <v>0</v>
      </c>
    </row>
    <row r="118" spans="1:19" ht="12.75">
      <c r="A118" s="51" t="s">
        <v>224</v>
      </c>
      <c r="B118" s="52" t="s">
        <v>225</v>
      </c>
      <c r="C118" s="66">
        <f aca="true" t="shared" si="60" ref="C118:P118">SUM(C119+C149+C177)</f>
        <v>0</v>
      </c>
      <c r="D118" s="53">
        <f t="shared" si="60"/>
        <v>0</v>
      </c>
      <c r="E118" s="46">
        <f t="shared" si="54"/>
        <v>0</v>
      </c>
      <c r="F118" s="66">
        <f t="shared" si="60"/>
        <v>0</v>
      </c>
      <c r="G118" s="53">
        <f t="shared" si="60"/>
        <v>0</v>
      </c>
      <c r="H118" s="46">
        <f t="shared" si="55"/>
        <v>0</v>
      </c>
      <c r="I118" s="66">
        <f t="shared" si="60"/>
        <v>0</v>
      </c>
      <c r="J118" s="53">
        <f t="shared" si="60"/>
        <v>0</v>
      </c>
      <c r="K118" s="46">
        <f t="shared" si="56"/>
        <v>0</v>
      </c>
      <c r="L118" s="66">
        <f t="shared" si="60"/>
        <v>38119</v>
      </c>
      <c r="M118" s="53">
        <f t="shared" si="60"/>
        <v>33225</v>
      </c>
      <c r="N118" s="46">
        <f t="shared" si="57"/>
        <v>87.16125816521945</v>
      </c>
      <c r="O118" s="66">
        <f t="shared" si="60"/>
        <v>17043</v>
      </c>
      <c r="P118" s="53">
        <f t="shared" si="60"/>
        <v>16362</v>
      </c>
      <c r="Q118" s="46">
        <f t="shared" si="58"/>
        <v>96.0042246083436</v>
      </c>
      <c r="R118" s="63">
        <f t="shared" si="59"/>
        <v>55162</v>
      </c>
      <c r="S118" s="63">
        <f t="shared" si="59"/>
        <v>49587</v>
      </c>
    </row>
    <row r="119" spans="1:19" ht="12.75">
      <c r="A119" s="51" t="s">
        <v>226</v>
      </c>
      <c r="B119" s="52" t="s">
        <v>13</v>
      </c>
      <c r="C119" s="66">
        <f aca="true" t="shared" si="61" ref="C119:P119">SUM(C120:C148)-C143-C146</f>
        <v>0</v>
      </c>
      <c r="D119" s="53">
        <f t="shared" si="61"/>
        <v>0</v>
      </c>
      <c r="E119" s="46">
        <f t="shared" si="54"/>
        <v>0</v>
      </c>
      <c r="F119" s="66">
        <f t="shared" si="61"/>
        <v>0</v>
      </c>
      <c r="G119" s="53">
        <f t="shared" si="61"/>
        <v>0</v>
      </c>
      <c r="H119" s="46">
        <f t="shared" si="55"/>
        <v>0</v>
      </c>
      <c r="I119" s="66">
        <f t="shared" si="61"/>
        <v>0</v>
      </c>
      <c r="J119" s="53">
        <f t="shared" si="61"/>
        <v>0</v>
      </c>
      <c r="K119" s="46">
        <f t="shared" si="56"/>
        <v>0</v>
      </c>
      <c r="L119" s="66">
        <f t="shared" si="61"/>
        <v>17000</v>
      </c>
      <c r="M119" s="53">
        <f t="shared" si="61"/>
        <v>16971</v>
      </c>
      <c r="N119" s="46">
        <f t="shared" si="57"/>
        <v>99.82941176470588</v>
      </c>
      <c r="O119" s="66">
        <f t="shared" si="61"/>
        <v>10023</v>
      </c>
      <c r="P119" s="53">
        <f t="shared" si="61"/>
        <v>9517</v>
      </c>
      <c r="Q119" s="46">
        <f t="shared" si="58"/>
        <v>94.95161129402373</v>
      </c>
      <c r="R119" s="63">
        <f t="shared" si="59"/>
        <v>27023</v>
      </c>
      <c r="S119" s="63">
        <f t="shared" si="59"/>
        <v>26488</v>
      </c>
    </row>
    <row r="120" spans="1:19" ht="12.75" hidden="1">
      <c r="A120" s="54" t="s">
        <v>227</v>
      </c>
      <c r="B120" s="31" t="s">
        <v>15</v>
      </c>
      <c r="C120" s="67"/>
      <c r="D120" s="55"/>
      <c r="E120" s="43">
        <f t="shared" si="54"/>
        <v>0</v>
      </c>
      <c r="F120" s="67"/>
      <c r="G120" s="55"/>
      <c r="H120" s="43">
        <f t="shared" si="55"/>
        <v>0</v>
      </c>
      <c r="I120" s="67"/>
      <c r="J120" s="55"/>
      <c r="K120" s="43">
        <f t="shared" si="56"/>
        <v>0</v>
      </c>
      <c r="L120" s="67"/>
      <c r="M120" s="55"/>
      <c r="N120" s="43">
        <f t="shared" si="57"/>
        <v>0</v>
      </c>
      <c r="O120" s="67"/>
      <c r="P120" s="55"/>
      <c r="Q120" s="43">
        <f t="shared" si="58"/>
        <v>0</v>
      </c>
      <c r="R120" s="63">
        <f t="shared" si="59"/>
        <v>0</v>
      </c>
      <c r="S120" s="63">
        <f t="shared" si="59"/>
        <v>0</v>
      </c>
    </row>
    <row r="121" spans="1:19" ht="12.75" hidden="1">
      <c r="A121" s="54" t="s">
        <v>228</v>
      </c>
      <c r="B121" s="31" t="s">
        <v>17</v>
      </c>
      <c r="C121" s="67"/>
      <c r="D121" s="55"/>
      <c r="E121" s="43">
        <f aca="true" t="shared" si="62" ref="E121:E136">IF(OR(D121=0,C121=0),0,D121/C121)*100</f>
        <v>0</v>
      </c>
      <c r="F121" s="67"/>
      <c r="G121" s="55"/>
      <c r="H121" s="43">
        <f aca="true" t="shared" si="63" ref="H121:H136">IF(OR(G121=0,F121=0),0,G121/F121)*100</f>
        <v>0</v>
      </c>
      <c r="I121" s="67"/>
      <c r="J121" s="55"/>
      <c r="K121" s="43">
        <f aca="true" t="shared" si="64" ref="K121:K136">IF(OR(J121=0,I121=0),0,J121/I121)*100</f>
        <v>0</v>
      </c>
      <c r="L121" s="67"/>
      <c r="M121" s="55"/>
      <c r="N121" s="43">
        <f aca="true" t="shared" si="65" ref="N121:N136">IF(OR(M121=0,L121=0),0,M121/L121)*100</f>
        <v>0</v>
      </c>
      <c r="O121" s="67"/>
      <c r="P121" s="55"/>
      <c r="Q121" s="43">
        <f aca="true" t="shared" si="66" ref="Q121:Q136">IF(OR(P121=0,O121=0),0,P121/O121)*100</f>
        <v>0</v>
      </c>
      <c r="R121" s="63">
        <f aca="true" t="shared" si="67" ref="R121:S136">SUM(C121+F121+I121+L121+O121)</f>
        <v>0</v>
      </c>
      <c r="S121" s="63">
        <f t="shared" si="67"/>
        <v>0</v>
      </c>
    </row>
    <row r="122" spans="1:19" ht="12.75" hidden="1">
      <c r="A122" s="54" t="s">
        <v>229</v>
      </c>
      <c r="B122" s="31" t="s">
        <v>19</v>
      </c>
      <c r="C122" s="67"/>
      <c r="D122" s="55"/>
      <c r="E122" s="43">
        <f t="shared" si="62"/>
        <v>0</v>
      </c>
      <c r="F122" s="67"/>
      <c r="G122" s="55"/>
      <c r="H122" s="43">
        <f t="shared" si="63"/>
        <v>0</v>
      </c>
      <c r="I122" s="67"/>
      <c r="J122" s="55"/>
      <c r="K122" s="43">
        <f t="shared" si="64"/>
        <v>0</v>
      </c>
      <c r="L122" s="67"/>
      <c r="M122" s="55"/>
      <c r="N122" s="43">
        <f t="shared" si="65"/>
        <v>0</v>
      </c>
      <c r="O122" s="67"/>
      <c r="P122" s="55"/>
      <c r="Q122" s="43">
        <f t="shared" si="66"/>
        <v>0</v>
      </c>
      <c r="R122" s="63">
        <f t="shared" si="67"/>
        <v>0</v>
      </c>
      <c r="S122" s="63">
        <f t="shared" si="67"/>
        <v>0</v>
      </c>
    </row>
    <row r="123" spans="1:19" ht="12.75" hidden="1">
      <c r="A123" s="54" t="s">
        <v>230</v>
      </c>
      <c r="B123" s="31" t="s">
        <v>21</v>
      </c>
      <c r="C123" s="67"/>
      <c r="D123" s="55"/>
      <c r="E123" s="43">
        <f t="shared" si="62"/>
        <v>0</v>
      </c>
      <c r="F123" s="67"/>
      <c r="G123" s="55"/>
      <c r="H123" s="43">
        <f t="shared" si="63"/>
        <v>0</v>
      </c>
      <c r="I123" s="67"/>
      <c r="J123" s="55"/>
      <c r="K123" s="43">
        <f t="shared" si="64"/>
        <v>0</v>
      </c>
      <c r="L123" s="67"/>
      <c r="M123" s="55"/>
      <c r="N123" s="43">
        <f t="shared" si="65"/>
        <v>0</v>
      </c>
      <c r="O123" s="67"/>
      <c r="P123" s="55"/>
      <c r="Q123" s="43">
        <f t="shared" si="66"/>
        <v>0</v>
      </c>
      <c r="R123" s="63">
        <f t="shared" si="67"/>
        <v>0</v>
      </c>
      <c r="S123" s="63">
        <f t="shared" si="67"/>
        <v>0</v>
      </c>
    </row>
    <row r="124" spans="1:19" ht="12.75" hidden="1">
      <c r="A124" s="54" t="s">
        <v>231</v>
      </c>
      <c r="B124" s="31" t="s">
        <v>232</v>
      </c>
      <c r="C124" s="67"/>
      <c r="D124" s="55"/>
      <c r="E124" s="43">
        <f t="shared" si="62"/>
        <v>0</v>
      </c>
      <c r="F124" s="67"/>
      <c r="G124" s="55"/>
      <c r="H124" s="43">
        <f t="shared" si="63"/>
        <v>0</v>
      </c>
      <c r="I124" s="67"/>
      <c r="J124" s="55"/>
      <c r="K124" s="43">
        <f t="shared" si="64"/>
        <v>0</v>
      </c>
      <c r="L124" s="67"/>
      <c r="M124" s="55"/>
      <c r="N124" s="43">
        <f t="shared" si="65"/>
        <v>0</v>
      </c>
      <c r="O124" s="67"/>
      <c r="P124" s="55"/>
      <c r="Q124" s="43">
        <f t="shared" si="66"/>
        <v>0</v>
      </c>
      <c r="R124" s="63">
        <f t="shared" si="67"/>
        <v>0</v>
      </c>
      <c r="S124" s="63">
        <f t="shared" si="67"/>
        <v>0</v>
      </c>
    </row>
    <row r="125" spans="1:19" ht="12.75" hidden="1">
      <c r="A125" s="54" t="s">
        <v>233</v>
      </c>
      <c r="B125" s="31" t="s">
        <v>25</v>
      </c>
      <c r="C125" s="67"/>
      <c r="D125" s="55"/>
      <c r="E125" s="43">
        <f t="shared" si="62"/>
        <v>0</v>
      </c>
      <c r="F125" s="67"/>
      <c r="G125" s="55"/>
      <c r="H125" s="43">
        <f t="shared" si="63"/>
        <v>0</v>
      </c>
      <c r="I125" s="67"/>
      <c r="J125" s="55"/>
      <c r="K125" s="43">
        <f t="shared" si="64"/>
        <v>0</v>
      </c>
      <c r="L125" s="67"/>
      <c r="M125" s="55"/>
      <c r="N125" s="43">
        <f t="shared" si="65"/>
        <v>0</v>
      </c>
      <c r="O125" s="67"/>
      <c r="P125" s="55"/>
      <c r="Q125" s="43">
        <f t="shared" si="66"/>
        <v>0</v>
      </c>
      <c r="R125" s="63">
        <f t="shared" si="67"/>
        <v>0</v>
      </c>
      <c r="S125" s="63">
        <f t="shared" si="67"/>
        <v>0</v>
      </c>
    </row>
    <row r="126" spans="1:19" ht="12.75" hidden="1">
      <c r="A126" s="54" t="s">
        <v>234</v>
      </c>
      <c r="B126" s="31" t="s">
        <v>27</v>
      </c>
      <c r="C126" s="67"/>
      <c r="D126" s="55"/>
      <c r="E126" s="43">
        <f t="shared" si="62"/>
        <v>0</v>
      </c>
      <c r="F126" s="67"/>
      <c r="G126" s="55"/>
      <c r="H126" s="43">
        <f t="shared" si="63"/>
        <v>0</v>
      </c>
      <c r="I126" s="67"/>
      <c r="J126" s="55"/>
      <c r="K126" s="43">
        <f t="shared" si="64"/>
        <v>0</v>
      </c>
      <c r="L126" s="67"/>
      <c r="M126" s="55"/>
      <c r="N126" s="43">
        <f t="shared" si="65"/>
        <v>0</v>
      </c>
      <c r="O126" s="67"/>
      <c r="P126" s="55"/>
      <c r="Q126" s="43">
        <f t="shared" si="66"/>
        <v>0</v>
      </c>
      <c r="R126" s="63">
        <f t="shared" si="67"/>
        <v>0</v>
      </c>
      <c r="S126" s="63">
        <f t="shared" si="67"/>
        <v>0</v>
      </c>
    </row>
    <row r="127" spans="1:19" ht="12.75" hidden="1">
      <c r="A127" s="54" t="s">
        <v>235</v>
      </c>
      <c r="B127" s="31" t="s">
        <v>29</v>
      </c>
      <c r="C127" s="67"/>
      <c r="D127" s="55"/>
      <c r="E127" s="43">
        <f t="shared" si="62"/>
        <v>0</v>
      </c>
      <c r="F127" s="67"/>
      <c r="G127" s="55"/>
      <c r="H127" s="43">
        <f t="shared" si="63"/>
        <v>0</v>
      </c>
      <c r="I127" s="67"/>
      <c r="J127" s="55"/>
      <c r="K127" s="43">
        <f t="shared" si="64"/>
        <v>0</v>
      </c>
      <c r="L127" s="67"/>
      <c r="M127" s="55"/>
      <c r="N127" s="43">
        <f t="shared" si="65"/>
        <v>0</v>
      </c>
      <c r="O127" s="67"/>
      <c r="P127" s="55"/>
      <c r="Q127" s="43">
        <f t="shared" si="66"/>
        <v>0</v>
      </c>
      <c r="R127" s="63">
        <f t="shared" si="67"/>
        <v>0</v>
      </c>
      <c r="S127" s="63">
        <f t="shared" si="67"/>
        <v>0</v>
      </c>
    </row>
    <row r="128" spans="1:19" ht="12.75" hidden="1">
      <c r="A128" s="54" t="s">
        <v>236</v>
      </c>
      <c r="B128" s="31" t="s">
        <v>31</v>
      </c>
      <c r="C128" s="67"/>
      <c r="D128" s="55"/>
      <c r="E128" s="43">
        <f t="shared" si="62"/>
        <v>0</v>
      </c>
      <c r="F128" s="67"/>
      <c r="G128" s="55"/>
      <c r="H128" s="43">
        <f t="shared" si="63"/>
        <v>0</v>
      </c>
      <c r="I128" s="67"/>
      <c r="J128" s="55"/>
      <c r="K128" s="43">
        <f t="shared" si="64"/>
        <v>0</v>
      </c>
      <c r="L128" s="67"/>
      <c r="M128" s="55"/>
      <c r="N128" s="43">
        <f t="shared" si="65"/>
        <v>0</v>
      </c>
      <c r="O128" s="67"/>
      <c r="P128" s="55"/>
      <c r="Q128" s="43">
        <f t="shared" si="66"/>
        <v>0</v>
      </c>
      <c r="R128" s="63">
        <f t="shared" si="67"/>
        <v>0</v>
      </c>
      <c r="S128" s="63">
        <f t="shared" si="67"/>
        <v>0</v>
      </c>
    </row>
    <row r="129" spans="1:19" ht="12.75" hidden="1">
      <c r="A129" s="54" t="s">
        <v>237</v>
      </c>
      <c r="B129" s="31" t="s">
        <v>37</v>
      </c>
      <c r="C129" s="67"/>
      <c r="D129" s="55"/>
      <c r="E129" s="43">
        <f t="shared" si="62"/>
        <v>0</v>
      </c>
      <c r="F129" s="67"/>
      <c r="G129" s="55"/>
      <c r="H129" s="43">
        <f t="shared" si="63"/>
        <v>0</v>
      </c>
      <c r="I129" s="67"/>
      <c r="J129" s="55"/>
      <c r="K129" s="43">
        <f t="shared" si="64"/>
        <v>0</v>
      </c>
      <c r="L129" s="67"/>
      <c r="M129" s="55"/>
      <c r="N129" s="43">
        <f t="shared" si="65"/>
        <v>0</v>
      </c>
      <c r="O129" s="67"/>
      <c r="P129" s="55"/>
      <c r="Q129" s="43">
        <f t="shared" si="66"/>
        <v>0</v>
      </c>
      <c r="R129" s="63">
        <f t="shared" si="67"/>
        <v>0</v>
      </c>
      <c r="S129" s="63">
        <f t="shared" si="67"/>
        <v>0</v>
      </c>
    </row>
    <row r="130" spans="1:19" ht="12.75" hidden="1">
      <c r="A130" s="54" t="s">
        <v>238</v>
      </c>
      <c r="B130" s="31" t="s">
        <v>38</v>
      </c>
      <c r="C130" s="67"/>
      <c r="D130" s="55"/>
      <c r="E130" s="43">
        <f t="shared" si="62"/>
        <v>0</v>
      </c>
      <c r="F130" s="67"/>
      <c r="G130" s="55"/>
      <c r="H130" s="43">
        <f t="shared" si="63"/>
        <v>0</v>
      </c>
      <c r="I130" s="67"/>
      <c r="J130" s="55"/>
      <c r="K130" s="43">
        <f t="shared" si="64"/>
        <v>0</v>
      </c>
      <c r="L130" s="67"/>
      <c r="M130" s="55"/>
      <c r="N130" s="43">
        <f t="shared" si="65"/>
        <v>0</v>
      </c>
      <c r="O130" s="67"/>
      <c r="P130" s="55"/>
      <c r="Q130" s="43">
        <f t="shared" si="66"/>
        <v>0</v>
      </c>
      <c r="R130" s="63">
        <f t="shared" si="67"/>
        <v>0</v>
      </c>
      <c r="S130" s="63">
        <f t="shared" si="67"/>
        <v>0</v>
      </c>
    </row>
    <row r="131" spans="1:19" ht="12.75" hidden="1">
      <c r="A131" s="54" t="s">
        <v>239</v>
      </c>
      <c r="B131" s="31" t="s">
        <v>40</v>
      </c>
      <c r="C131" s="67"/>
      <c r="D131" s="55"/>
      <c r="E131" s="43">
        <f t="shared" si="62"/>
        <v>0</v>
      </c>
      <c r="F131" s="67"/>
      <c r="G131" s="55"/>
      <c r="H131" s="43">
        <f t="shared" si="63"/>
        <v>0</v>
      </c>
      <c r="I131" s="67"/>
      <c r="J131" s="55"/>
      <c r="K131" s="43">
        <f t="shared" si="64"/>
        <v>0</v>
      </c>
      <c r="L131" s="67"/>
      <c r="M131" s="55"/>
      <c r="N131" s="43">
        <f t="shared" si="65"/>
        <v>0</v>
      </c>
      <c r="O131" s="67"/>
      <c r="P131" s="55"/>
      <c r="Q131" s="43">
        <f t="shared" si="66"/>
        <v>0</v>
      </c>
      <c r="R131" s="63">
        <f t="shared" si="67"/>
        <v>0</v>
      </c>
      <c r="S131" s="63">
        <f t="shared" si="67"/>
        <v>0</v>
      </c>
    </row>
    <row r="132" spans="1:19" ht="12.75" hidden="1">
      <c r="A132" s="54" t="s">
        <v>240</v>
      </c>
      <c r="B132" s="31" t="s">
        <v>42</v>
      </c>
      <c r="C132" s="67"/>
      <c r="D132" s="55"/>
      <c r="E132" s="43">
        <f t="shared" si="62"/>
        <v>0</v>
      </c>
      <c r="F132" s="67"/>
      <c r="G132" s="55"/>
      <c r="H132" s="43">
        <f t="shared" si="63"/>
        <v>0</v>
      </c>
      <c r="I132" s="67"/>
      <c r="J132" s="55"/>
      <c r="K132" s="43">
        <f t="shared" si="64"/>
        <v>0</v>
      </c>
      <c r="L132" s="67"/>
      <c r="M132" s="55"/>
      <c r="N132" s="43">
        <f t="shared" si="65"/>
        <v>0</v>
      </c>
      <c r="O132" s="67"/>
      <c r="P132" s="55"/>
      <c r="Q132" s="43">
        <f t="shared" si="66"/>
        <v>0</v>
      </c>
      <c r="R132" s="63">
        <f t="shared" si="67"/>
        <v>0</v>
      </c>
      <c r="S132" s="63">
        <f t="shared" si="67"/>
        <v>0</v>
      </c>
    </row>
    <row r="133" spans="1:19" ht="12.75" hidden="1">
      <c r="A133" s="54" t="s">
        <v>241</v>
      </c>
      <c r="B133" s="31" t="s">
        <v>44</v>
      </c>
      <c r="C133" s="67"/>
      <c r="D133" s="55"/>
      <c r="E133" s="43">
        <f t="shared" si="62"/>
        <v>0</v>
      </c>
      <c r="F133" s="67"/>
      <c r="G133" s="55"/>
      <c r="H133" s="43">
        <f t="shared" si="63"/>
        <v>0</v>
      </c>
      <c r="I133" s="67"/>
      <c r="J133" s="55"/>
      <c r="K133" s="43">
        <f t="shared" si="64"/>
        <v>0</v>
      </c>
      <c r="L133" s="67"/>
      <c r="M133" s="55"/>
      <c r="N133" s="43">
        <f t="shared" si="65"/>
        <v>0</v>
      </c>
      <c r="O133" s="67"/>
      <c r="P133" s="55"/>
      <c r="Q133" s="43">
        <f t="shared" si="66"/>
        <v>0</v>
      </c>
      <c r="R133" s="63">
        <f t="shared" si="67"/>
        <v>0</v>
      </c>
      <c r="S133" s="63">
        <f t="shared" si="67"/>
        <v>0</v>
      </c>
    </row>
    <row r="134" spans="1:19" ht="12.75" hidden="1">
      <c r="A134" s="54" t="s">
        <v>242</v>
      </c>
      <c r="B134" s="31" t="s">
        <v>46</v>
      </c>
      <c r="C134" s="67"/>
      <c r="D134" s="55"/>
      <c r="E134" s="43">
        <f t="shared" si="62"/>
        <v>0</v>
      </c>
      <c r="F134" s="67"/>
      <c r="G134" s="55"/>
      <c r="H134" s="43">
        <f t="shared" si="63"/>
        <v>0</v>
      </c>
      <c r="I134" s="67"/>
      <c r="J134" s="55"/>
      <c r="K134" s="43">
        <f t="shared" si="64"/>
        <v>0</v>
      </c>
      <c r="L134" s="67"/>
      <c r="M134" s="55"/>
      <c r="N134" s="43">
        <f t="shared" si="65"/>
        <v>0</v>
      </c>
      <c r="O134" s="67"/>
      <c r="P134" s="55"/>
      <c r="Q134" s="43">
        <f t="shared" si="66"/>
        <v>0</v>
      </c>
      <c r="R134" s="63">
        <f t="shared" si="67"/>
        <v>0</v>
      </c>
      <c r="S134" s="63">
        <f t="shared" si="67"/>
        <v>0</v>
      </c>
    </row>
    <row r="135" spans="1:19" ht="12.75" hidden="1">
      <c r="A135" s="54" t="s">
        <v>243</v>
      </c>
      <c r="B135" s="31" t="s">
        <v>48</v>
      </c>
      <c r="C135" s="67"/>
      <c r="D135" s="55"/>
      <c r="E135" s="43">
        <f t="shared" si="62"/>
        <v>0</v>
      </c>
      <c r="F135" s="67"/>
      <c r="G135" s="55"/>
      <c r="H135" s="43">
        <f t="shared" si="63"/>
        <v>0</v>
      </c>
      <c r="I135" s="67"/>
      <c r="J135" s="55"/>
      <c r="K135" s="43">
        <f t="shared" si="64"/>
        <v>0</v>
      </c>
      <c r="L135" s="67"/>
      <c r="M135" s="55"/>
      <c r="N135" s="43">
        <f t="shared" si="65"/>
        <v>0</v>
      </c>
      <c r="O135" s="67"/>
      <c r="P135" s="55"/>
      <c r="Q135" s="43">
        <f t="shared" si="66"/>
        <v>0</v>
      </c>
      <c r="R135" s="63">
        <f t="shared" si="67"/>
        <v>0</v>
      </c>
      <c r="S135" s="63">
        <f t="shared" si="67"/>
        <v>0</v>
      </c>
    </row>
    <row r="136" spans="1:19" ht="12.75" hidden="1">
      <c r="A136" s="54" t="s">
        <v>244</v>
      </c>
      <c r="B136" s="31" t="s">
        <v>50</v>
      </c>
      <c r="C136" s="67"/>
      <c r="D136" s="55"/>
      <c r="E136" s="43">
        <f t="shared" si="62"/>
        <v>0</v>
      </c>
      <c r="F136" s="67"/>
      <c r="G136" s="55"/>
      <c r="H136" s="43">
        <f t="shared" si="63"/>
        <v>0</v>
      </c>
      <c r="I136" s="67"/>
      <c r="J136" s="55"/>
      <c r="K136" s="43">
        <f t="shared" si="64"/>
        <v>0</v>
      </c>
      <c r="L136" s="67"/>
      <c r="M136" s="55"/>
      <c r="N136" s="43">
        <f t="shared" si="65"/>
        <v>0</v>
      </c>
      <c r="O136" s="67"/>
      <c r="P136" s="55"/>
      <c r="Q136" s="43">
        <f t="shared" si="66"/>
        <v>0</v>
      </c>
      <c r="R136" s="63">
        <f t="shared" si="67"/>
        <v>0</v>
      </c>
      <c r="S136" s="63">
        <f t="shared" si="67"/>
        <v>0</v>
      </c>
    </row>
    <row r="137" spans="1:19" ht="12.75" hidden="1">
      <c r="A137" s="54" t="s">
        <v>245</v>
      </c>
      <c r="B137" s="31" t="s">
        <v>52</v>
      </c>
      <c r="C137" s="67"/>
      <c r="D137" s="55"/>
      <c r="E137" s="43">
        <f aca="true" t="shared" si="68" ref="E137:E152">IF(OR(D137=0,C137=0),0,D137/C137)*100</f>
        <v>0</v>
      </c>
      <c r="F137" s="67"/>
      <c r="G137" s="55"/>
      <c r="H137" s="43">
        <f aca="true" t="shared" si="69" ref="H137:H152">IF(OR(G137=0,F137=0),0,G137/F137)*100</f>
        <v>0</v>
      </c>
      <c r="I137" s="67"/>
      <c r="J137" s="55"/>
      <c r="K137" s="43">
        <f aca="true" t="shared" si="70" ref="K137:K152">IF(OR(J137=0,I137=0),0,J137/I137)*100</f>
        <v>0</v>
      </c>
      <c r="L137" s="67"/>
      <c r="M137" s="55"/>
      <c r="N137" s="43">
        <f aca="true" t="shared" si="71" ref="N137:N152">IF(OR(M137=0,L137=0),0,M137/L137)*100</f>
        <v>0</v>
      </c>
      <c r="O137" s="67"/>
      <c r="P137" s="55"/>
      <c r="Q137" s="43">
        <f aca="true" t="shared" si="72" ref="Q137:Q152">IF(OR(P137=0,O137=0),0,P137/O137)*100</f>
        <v>0</v>
      </c>
      <c r="R137" s="63">
        <f aca="true" t="shared" si="73" ref="R137:S152">SUM(C137+F137+I137+L137+O137)</f>
        <v>0</v>
      </c>
      <c r="S137" s="63">
        <f t="shared" si="73"/>
        <v>0</v>
      </c>
    </row>
    <row r="138" spans="1:19" ht="12.75" hidden="1">
      <c r="A138" s="54" t="s">
        <v>246</v>
      </c>
      <c r="B138" s="31" t="s">
        <v>54</v>
      </c>
      <c r="C138" s="67"/>
      <c r="D138" s="55"/>
      <c r="E138" s="43">
        <f t="shared" si="68"/>
        <v>0</v>
      </c>
      <c r="F138" s="67"/>
      <c r="G138" s="55"/>
      <c r="H138" s="43">
        <f t="shared" si="69"/>
        <v>0</v>
      </c>
      <c r="I138" s="67"/>
      <c r="J138" s="55"/>
      <c r="K138" s="43">
        <f t="shared" si="70"/>
        <v>0</v>
      </c>
      <c r="L138" s="67"/>
      <c r="M138" s="55"/>
      <c r="N138" s="43">
        <f t="shared" si="71"/>
        <v>0</v>
      </c>
      <c r="O138" s="67"/>
      <c r="P138" s="55"/>
      <c r="Q138" s="43">
        <f t="shared" si="72"/>
        <v>0</v>
      </c>
      <c r="R138" s="63">
        <f t="shared" si="73"/>
        <v>0</v>
      </c>
      <c r="S138" s="63">
        <f t="shared" si="73"/>
        <v>0</v>
      </c>
    </row>
    <row r="139" spans="1:19" ht="12.75" hidden="1">
      <c r="A139" s="54" t="s">
        <v>247</v>
      </c>
      <c r="B139" s="31" t="s">
        <v>248</v>
      </c>
      <c r="C139" s="67"/>
      <c r="D139" s="55"/>
      <c r="E139" s="43">
        <f t="shared" si="68"/>
        <v>0</v>
      </c>
      <c r="F139" s="67"/>
      <c r="G139" s="55"/>
      <c r="H139" s="43">
        <f t="shared" si="69"/>
        <v>0</v>
      </c>
      <c r="I139" s="67"/>
      <c r="J139" s="55"/>
      <c r="K139" s="43">
        <f t="shared" si="70"/>
        <v>0</v>
      </c>
      <c r="L139" s="67"/>
      <c r="M139" s="55"/>
      <c r="N139" s="43">
        <f t="shared" si="71"/>
        <v>0</v>
      </c>
      <c r="O139" s="67"/>
      <c r="P139" s="55"/>
      <c r="Q139" s="43">
        <f t="shared" si="72"/>
        <v>0</v>
      </c>
      <c r="R139" s="63">
        <f t="shared" si="73"/>
        <v>0</v>
      </c>
      <c r="S139" s="63">
        <f t="shared" si="73"/>
        <v>0</v>
      </c>
    </row>
    <row r="140" spans="1:19" ht="12.75" hidden="1">
      <c r="A140" s="54" t="s">
        <v>249</v>
      </c>
      <c r="B140" s="31" t="s">
        <v>72</v>
      </c>
      <c r="C140" s="67"/>
      <c r="D140" s="55"/>
      <c r="E140" s="43">
        <f t="shared" si="68"/>
        <v>0</v>
      </c>
      <c r="F140" s="67"/>
      <c r="G140" s="55"/>
      <c r="H140" s="43">
        <f t="shared" si="69"/>
        <v>0</v>
      </c>
      <c r="I140" s="67"/>
      <c r="J140" s="55"/>
      <c r="K140" s="43">
        <f t="shared" si="70"/>
        <v>0</v>
      </c>
      <c r="L140" s="67"/>
      <c r="M140" s="55"/>
      <c r="N140" s="43">
        <f t="shared" si="71"/>
        <v>0</v>
      </c>
      <c r="O140" s="67"/>
      <c r="P140" s="55"/>
      <c r="Q140" s="43">
        <f t="shared" si="72"/>
        <v>0</v>
      </c>
      <c r="R140" s="63">
        <f t="shared" si="73"/>
        <v>0</v>
      </c>
      <c r="S140" s="63">
        <f t="shared" si="73"/>
        <v>0</v>
      </c>
    </row>
    <row r="141" spans="1:19" ht="12.75" hidden="1">
      <c r="A141" s="54" t="s">
        <v>250</v>
      </c>
      <c r="B141" s="31" t="s">
        <v>74</v>
      </c>
      <c r="C141" s="67"/>
      <c r="D141" s="55"/>
      <c r="E141" s="43">
        <f t="shared" si="68"/>
        <v>0</v>
      </c>
      <c r="F141" s="67"/>
      <c r="G141" s="55"/>
      <c r="H141" s="43">
        <f t="shared" si="69"/>
        <v>0</v>
      </c>
      <c r="I141" s="67"/>
      <c r="J141" s="55"/>
      <c r="K141" s="43">
        <f t="shared" si="70"/>
        <v>0</v>
      </c>
      <c r="L141" s="67"/>
      <c r="M141" s="55"/>
      <c r="N141" s="43">
        <f t="shared" si="71"/>
        <v>0</v>
      </c>
      <c r="O141" s="67"/>
      <c r="P141" s="55"/>
      <c r="Q141" s="43">
        <f t="shared" si="72"/>
        <v>0</v>
      </c>
      <c r="R141" s="63">
        <f t="shared" si="73"/>
        <v>0</v>
      </c>
      <c r="S141" s="63">
        <f t="shared" si="73"/>
        <v>0</v>
      </c>
    </row>
    <row r="142" spans="1:19" ht="12.75" hidden="1">
      <c r="A142" s="54" t="s">
        <v>251</v>
      </c>
      <c r="B142" s="31" t="s">
        <v>82</v>
      </c>
      <c r="C142" s="67"/>
      <c r="D142" s="55"/>
      <c r="E142" s="43">
        <f t="shared" si="68"/>
        <v>0</v>
      </c>
      <c r="F142" s="67"/>
      <c r="G142" s="55"/>
      <c r="H142" s="43">
        <f t="shared" si="69"/>
        <v>0</v>
      </c>
      <c r="I142" s="67"/>
      <c r="J142" s="55"/>
      <c r="K142" s="43">
        <f t="shared" si="70"/>
        <v>0</v>
      </c>
      <c r="L142" s="67"/>
      <c r="M142" s="55"/>
      <c r="N142" s="43">
        <f t="shared" si="71"/>
        <v>0</v>
      </c>
      <c r="O142" s="67"/>
      <c r="P142" s="55"/>
      <c r="Q142" s="43">
        <f t="shared" si="72"/>
        <v>0</v>
      </c>
      <c r="R142" s="63">
        <f t="shared" si="73"/>
        <v>0</v>
      </c>
      <c r="S142" s="63">
        <f t="shared" si="73"/>
        <v>0</v>
      </c>
    </row>
    <row r="143" spans="1:19" ht="12.75" hidden="1">
      <c r="A143" s="54" t="s">
        <v>252</v>
      </c>
      <c r="B143" s="31" t="s">
        <v>84</v>
      </c>
      <c r="C143" s="67">
        <f aca="true" t="shared" si="74" ref="C143:P143">SUM(C144:C145)</f>
        <v>0</v>
      </c>
      <c r="D143" s="55">
        <f t="shared" si="74"/>
        <v>0</v>
      </c>
      <c r="E143" s="43">
        <f t="shared" si="68"/>
        <v>0</v>
      </c>
      <c r="F143" s="67">
        <f t="shared" si="74"/>
        <v>0</v>
      </c>
      <c r="G143" s="55">
        <f t="shared" si="74"/>
        <v>0</v>
      </c>
      <c r="H143" s="43">
        <f t="shared" si="69"/>
        <v>0</v>
      </c>
      <c r="I143" s="67">
        <f t="shared" si="74"/>
        <v>0</v>
      </c>
      <c r="J143" s="55">
        <f t="shared" si="74"/>
        <v>0</v>
      </c>
      <c r="K143" s="43">
        <f t="shared" si="70"/>
        <v>0</v>
      </c>
      <c r="L143" s="67">
        <f t="shared" si="74"/>
        <v>0</v>
      </c>
      <c r="M143" s="55">
        <f t="shared" si="74"/>
        <v>0</v>
      </c>
      <c r="N143" s="43">
        <f t="shared" si="71"/>
        <v>0</v>
      </c>
      <c r="O143" s="67">
        <f t="shared" si="74"/>
        <v>0</v>
      </c>
      <c r="P143" s="55">
        <f t="shared" si="74"/>
        <v>0</v>
      </c>
      <c r="Q143" s="43">
        <f t="shared" si="72"/>
        <v>0</v>
      </c>
      <c r="R143" s="63">
        <f t="shared" si="73"/>
        <v>0</v>
      </c>
      <c r="S143" s="63">
        <f t="shared" si="73"/>
        <v>0</v>
      </c>
    </row>
    <row r="144" spans="1:19" ht="12.75" hidden="1">
      <c r="A144" s="54" t="s">
        <v>253</v>
      </c>
      <c r="B144" s="31" t="s">
        <v>254</v>
      </c>
      <c r="C144" s="67"/>
      <c r="D144" s="55"/>
      <c r="E144" s="43">
        <f t="shared" si="68"/>
        <v>0</v>
      </c>
      <c r="F144" s="67"/>
      <c r="G144" s="55"/>
      <c r="H144" s="43">
        <f t="shared" si="69"/>
        <v>0</v>
      </c>
      <c r="I144" s="67"/>
      <c r="J144" s="55"/>
      <c r="K144" s="43">
        <f t="shared" si="70"/>
        <v>0</v>
      </c>
      <c r="L144" s="67"/>
      <c r="M144" s="55"/>
      <c r="N144" s="43">
        <f t="shared" si="71"/>
        <v>0</v>
      </c>
      <c r="O144" s="67"/>
      <c r="P144" s="55"/>
      <c r="Q144" s="43">
        <f t="shared" si="72"/>
        <v>0</v>
      </c>
      <c r="R144" s="63">
        <f t="shared" si="73"/>
        <v>0</v>
      </c>
      <c r="S144" s="63">
        <f t="shared" si="73"/>
        <v>0</v>
      </c>
    </row>
    <row r="145" spans="1:19" ht="12.75" hidden="1">
      <c r="A145" s="54" t="s">
        <v>255</v>
      </c>
      <c r="B145" s="31" t="s">
        <v>88</v>
      </c>
      <c r="C145" s="67"/>
      <c r="D145" s="55"/>
      <c r="E145" s="43">
        <f t="shared" si="68"/>
        <v>0</v>
      </c>
      <c r="F145" s="67"/>
      <c r="G145" s="55"/>
      <c r="H145" s="43">
        <f t="shared" si="69"/>
        <v>0</v>
      </c>
      <c r="I145" s="67"/>
      <c r="J145" s="55"/>
      <c r="K145" s="43">
        <f t="shared" si="70"/>
        <v>0</v>
      </c>
      <c r="L145" s="67"/>
      <c r="M145" s="55"/>
      <c r="N145" s="43">
        <f t="shared" si="71"/>
        <v>0</v>
      </c>
      <c r="O145" s="67"/>
      <c r="P145" s="55"/>
      <c r="Q145" s="43">
        <f t="shared" si="72"/>
        <v>0</v>
      </c>
      <c r="R145" s="63">
        <f t="shared" si="73"/>
        <v>0</v>
      </c>
      <c r="S145" s="63">
        <f t="shared" si="73"/>
        <v>0</v>
      </c>
    </row>
    <row r="146" spans="1:19" ht="12.75" hidden="1">
      <c r="A146" s="54" t="s">
        <v>256</v>
      </c>
      <c r="B146" s="31" t="s">
        <v>160</v>
      </c>
      <c r="C146" s="67">
        <f aca="true" t="shared" si="75" ref="C146:P146">SUM(C147)</f>
        <v>0</v>
      </c>
      <c r="D146" s="55">
        <f t="shared" si="75"/>
        <v>0</v>
      </c>
      <c r="E146" s="43">
        <f t="shared" si="68"/>
        <v>0</v>
      </c>
      <c r="F146" s="67">
        <f t="shared" si="75"/>
        <v>0</v>
      </c>
      <c r="G146" s="55">
        <f t="shared" si="75"/>
        <v>0</v>
      </c>
      <c r="H146" s="43">
        <f t="shared" si="69"/>
        <v>0</v>
      </c>
      <c r="I146" s="67">
        <f t="shared" si="75"/>
        <v>0</v>
      </c>
      <c r="J146" s="55">
        <f t="shared" si="75"/>
        <v>0</v>
      </c>
      <c r="K146" s="43">
        <f t="shared" si="70"/>
        <v>0</v>
      </c>
      <c r="L146" s="67">
        <f t="shared" si="75"/>
        <v>0</v>
      </c>
      <c r="M146" s="55">
        <f t="shared" si="75"/>
        <v>0</v>
      </c>
      <c r="N146" s="43">
        <f t="shared" si="71"/>
        <v>0</v>
      </c>
      <c r="O146" s="67">
        <f t="shared" si="75"/>
        <v>0</v>
      </c>
      <c r="P146" s="55">
        <f t="shared" si="75"/>
        <v>0</v>
      </c>
      <c r="Q146" s="43">
        <f t="shared" si="72"/>
        <v>0</v>
      </c>
      <c r="R146" s="63">
        <f t="shared" si="73"/>
        <v>0</v>
      </c>
      <c r="S146" s="63">
        <f t="shared" si="73"/>
        <v>0</v>
      </c>
    </row>
    <row r="147" spans="1:19" ht="12.75" hidden="1">
      <c r="A147" s="54" t="s">
        <v>257</v>
      </c>
      <c r="B147" s="31" t="s">
        <v>94</v>
      </c>
      <c r="C147" s="67"/>
      <c r="D147" s="55"/>
      <c r="E147" s="43">
        <f t="shared" si="68"/>
        <v>0</v>
      </c>
      <c r="F147" s="67"/>
      <c r="G147" s="55"/>
      <c r="H147" s="43">
        <f t="shared" si="69"/>
        <v>0</v>
      </c>
      <c r="I147" s="67"/>
      <c r="J147" s="55"/>
      <c r="K147" s="43">
        <f t="shared" si="70"/>
        <v>0</v>
      </c>
      <c r="L147" s="67"/>
      <c r="M147" s="55"/>
      <c r="N147" s="43">
        <f t="shared" si="71"/>
        <v>0</v>
      </c>
      <c r="O147" s="67"/>
      <c r="P147" s="55"/>
      <c r="Q147" s="43">
        <f t="shared" si="72"/>
        <v>0</v>
      </c>
      <c r="R147" s="63">
        <f t="shared" si="73"/>
        <v>0</v>
      </c>
      <c r="S147" s="63">
        <f t="shared" si="73"/>
        <v>0</v>
      </c>
    </row>
    <row r="148" spans="1:19" ht="12.75">
      <c r="A148" s="54" t="s">
        <v>258</v>
      </c>
      <c r="B148" s="31" t="s">
        <v>96</v>
      </c>
      <c r="C148" s="67"/>
      <c r="D148" s="55"/>
      <c r="E148" s="43">
        <f t="shared" si="68"/>
        <v>0</v>
      </c>
      <c r="F148" s="67"/>
      <c r="G148" s="55"/>
      <c r="H148" s="43">
        <f t="shared" si="69"/>
        <v>0</v>
      </c>
      <c r="I148" s="67"/>
      <c r="J148" s="55"/>
      <c r="K148" s="43">
        <f t="shared" si="70"/>
        <v>0</v>
      </c>
      <c r="L148" s="67">
        <v>17000</v>
      </c>
      <c r="M148" s="55">
        <f>15617+1354</f>
        <v>16971</v>
      </c>
      <c r="N148" s="43">
        <f t="shared" si="71"/>
        <v>99.82941176470588</v>
      </c>
      <c r="O148" s="67">
        <v>10023</v>
      </c>
      <c r="P148" s="55">
        <v>9517</v>
      </c>
      <c r="Q148" s="43">
        <f t="shared" si="72"/>
        <v>94.95161129402373</v>
      </c>
      <c r="R148" s="63">
        <f t="shared" si="73"/>
        <v>27023</v>
      </c>
      <c r="S148" s="63">
        <f t="shared" si="73"/>
        <v>26488</v>
      </c>
    </row>
    <row r="149" spans="1:19" ht="12.75">
      <c r="A149" s="51" t="s">
        <v>259</v>
      </c>
      <c r="B149" s="52" t="s">
        <v>104</v>
      </c>
      <c r="C149" s="66">
        <f aca="true" t="shared" si="76" ref="C149:P149">SUM(C150:C176)-C151</f>
        <v>0</v>
      </c>
      <c r="D149" s="53">
        <f t="shared" si="76"/>
        <v>0</v>
      </c>
      <c r="E149" s="46">
        <f t="shared" si="68"/>
        <v>0</v>
      </c>
      <c r="F149" s="66">
        <f t="shared" si="76"/>
        <v>0</v>
      </c>
      <c r="G149" s="53">
        <f t="shared" si="76"/>
        <v>0</v>
      </c>
      <c r="H149" s="46">
        <f t="shared" si="69"/>
        <v>0</v>
      </c>
      <c r="I149" s="66">
        <f t="shared" si="76"/>
        <v>0</v>
      </c>
      <c r="J149" s="53">
        <f t="shared" si="76"/>
        <v>0</v>
      </c>
      <c r="K149" s="46">
        <f t="shared" si="70"/>
        <v>0</v>
      </c>
      <c r="L149" s="66">
        <f t="shared" si="76"/>
        <v>21119</v>
      </c>
      <c r="M149" s="53">
        <f t="shared" si="76"/>
        <v>16254</v>
      </c>
      <c r="N149" s="46">
        <f t="shared" si="71"/>
        <v>76.96387139542593</v>
      </c>
      <c r="O149" s="66">
        <f t="shared" si="76"/>
        <v>7020</v>
      </c>
      <c r="P149" s="53">
        <f t="shared" si="76"/>
        <v>6845</v>
      </c>
      <c r="Q149" s="46">
        <f t="shared" si="72"/>
        <v>97.50712250712252</v>
      </c>
      <c r="R149" s="63">
        <f t="shared" si="73"/>
        <v>28139</v>
      </c>
      <c r="S149" s="63">
        <f t="shared" si="73"/>
        <v>23099</v>
      </c>
    </row>
    <row r="150" spans="1:19" ht="12.75">
      <c r="A150" s="54" t="s">
        <v>260</v>
      </c>
      <c r="B150" s="31" t="s">
        <v>106</v>
      </c>
      <c r="C150" s="67"/>
      <c r="D150" s="55"/>
      <c r="E150" s="43">
        <f t="shared" si="68"/>
        <v>0</v>
      </c>
      <c r="F150" s="67"/>
      <c r="G150" s="55"/>
      <c r="H150" s="43">
        <f t="shared" si="69"/>
        <v>0</v>
      </c>
      <c r="I150" s="67"/>
      <c r="J150" s="55"/>
      <c r="K150" s="43">
        <f t="shared" si="70"/>
        <v>0</v>
      </c>
      <c r="L150" s="67">
        <v>1000</v>
      </c>
      <c r="M150" s="55"/>
      <c r="N150" s="43">
        <f t="shared" si="71"/>
        <v>0</v>
      </c>
      <c r="O150" s="67">
        <v>1</v>
      </c>
      <c r="P150" s="55"/>
      <c r="Q150" s="43">
        <f t="shared" si="72"/>
        <v>0</v>
      </c>
      <c r="R150" s="63">
        <f t="shared" si="73"/>
        <v>1001</v>
      </c>
      <c r="S150" s="63">
        <f t="shared" si="73"/>
        <v>0</v>
      </c>
    </row>
    <row r="151" spans="1:19" ht="12.75" hidden="1">
      <c r="A151" s="54" t="s">
        <v>261</v>
      </c>
      <c r="B151" s="31" t="s">
        <v>108</v>
      </c>
      <c r="C151" s="67">
        <f aca="true" t="shared" si="77" ref="C151:P151">SUM(C152:C153)</f>
        <v>0</v>
      </c>
      <c r="D151" s="55">
        <f t="shared" si="77"/>
        <v>0</v>
      </c>
      <c r="E151" s="43">
        <f t="shared" si="68"/>
        <v>0</v>
      </c>
      <c r="F151" s="67">
        <f t="shared" si="77"/>
        <v>0</v>
      </c>
      <c r="G151" s="55">
        <f t="shared" si="77"/>
        <v>0</v>
      </c>
      <c r="H151" s="43">
        <f t="shared" si="69"/>
        <v>0</v>
      </c>
      <c r="I151" s="67">
        <f t="shared" si="77"/>
        <v>0</v>
      </c>
      <c r="J151" s="55">
        <f t="shared" si="77"/>
        <v>0</v>
      </c>
      <c r="K151" s="43">
        <f t="shared" si="70"/>
        <v>0</v>
      </c>
      <c r="L151" s="67">
        <f t="shared" si="77"/>
        <v>0</v>
      </c>
      <c r="M151" s="55">
        <f t="shared" si="77"/>
        <v>0</v>
      </c>
      <c r="N151" s="43">
        <f t="shared" si="71"/>
        <v>0</v>
      </c>
      <c r="O151" s="67">
        <f t="shared" si="77"/>
        <v>0</v>
      </c>
      <c r="P151" s="55">
        <f t="shared" si="77"/>
        <v>0</v>
      </c>
      <c r="Q151" s="43">
        <f t="shared" si="72"/>
        <v>0</v>
      </c>
      <c r="R151" s="63">
        <f t="shared" si="73"/>
        <v>0</v>
      </c>
      <c r="S151" s="63">
        <f t="shared" si="73"/>
        <v>0</v>
      </c>
    </row>
    <row r="152" spans="1:19" ht="12.75" hidden="1">
      <c r="A152" s="54" t="s">
        <v>262</v>
      </c>
      <c r="B152" s="31" t="s">
        <v>110</v>
      </c>
      <c r="C152" s="67"/>
      <c r="D152" s="55"/>
      <c r="E152" s="43">
        <f t="shared" si="68"/>
        <v>0</v>
      </c>
      <c r="F152" s="67"/>
      <c r="G152" s="55"/>
      <c r="H152" s="43">
        <f t="shared" si="69"/>
        <v>0</v>
      </c>
      <c r="I152" s="67"/>
      <c r="J152" s="55"/>
      <c r="K152" s="43">
        <f t="shared" si="70"/>
        <v>0</v>
      </c>
      <c r="L152" s="67"/>
      <c r="M152" s="55"/>
      <c r="N152" s="43">
        <f t="shared" si="71"/>
        <v>0</v>
      </c>
      <c r="O152" s="67"/>
      <c r="P152" s="55"/>
      <c r="Q152" s="43">
        <f t="shared" si="72"/>
        <v>0</v>
      </c>
      <c r="R152" s="63">
        <f t="shared" si="73"/>
        <v>0</v>
      </c>
      <c r="S152" s="63">
        <f t="shared" si="73"/>
        <v>0</v>
      </c>
    </row>
    <row r="153" spans="1:19" ht="12.75" hidden="1">
      <c r="A153" s="54" t="s">
        <v>263</v>
      </c>
      <c r="B153" s="31" t="s">
        <v>112</v>
      </c>
      <c r="C153" s="67"/>
      <c r="D153" s="55"/>
      <c r="E153" s="43">
        <f aca="true" t="shared" si="78" ref="E153:E168">IF(OR(D153=0,C153=0),0,D153/C153)*100</f>
        <v>0</v>
      </c>
      <c r="F153" s="67"/>
      <c r="G153" s="55"/>
      <c r="H153" s="43">
        <f aca="true" t="shared" si="79" ref="H153:H168">IF(OR(G153=0,F153=0),0,G153/F153)*100</f>
        <v>0</v>
      </c>
      <c r="I153" s="67"/>
      <c r="J153" s="55"/>
      <c r="K153" s="43">
        <f aca="true" t="shared" si="80" ref="K153:K168">IF(OR(J153=0,I153=0),0,J153/I153)*100</f>
        <v>0</v>
      </c>
      <c r="L153" s="67"/>
      <c r="M153" s="55"/>
      <c r="N153" s="43">
        <f aca="true" t="shared" si="81" ref="N153:N168">IF(OR(M153=0,L153=0),0,M153/L153)*100</f>
        <v>0</v>
      </c>
      <c r="O153" s="67"/>
      <c r="P153" s="55"/>
      <c r="Q153" s="43">
        <f aca="true" t="shared" si="82" ref="Q153:Q168">IF(OR(P153=0,O153=0),0,P153/O153)*100</f>
        <v>0</v>
      </c>
      <c r="R153" s="63">
        <f aca="true" t="shared" si="83" ref="R153:S168">SUM(C153+F153+I153+L153+O153)</f>
        <v>0</v>
      </c>
      <c r="S153" s="63">
        <f t="shared" si="83"/>
        <v>0</v>
      </c>
    </row>
    <row r="154" spans="1:19" ht="12.75" hidden="1">
      <c r="A154" s="54" t="s">
        <v>264</v>
      </c>
      <c r="B154" s="31" t="s">
        <v>114</v>
      </c>
      <c r="C154" s="67"/>
      <c r="D154" s="55"/>
      <c r="E154" s="43">
        <f t="shared" si="78"/>
        <v>0</v>
      </c>
      <c r="F154" s="67"/>
      <c r="G154" s="55"/>
      <c r="H154" s="43">
        <f t="shared" si="79"/>
        <v>0</v>
      </c>
      <c r="I154" s="67"/>
      <c r="J154" s="55"/>
      <c r="K154" s="43">
        <f t="shared" si="80"/>
        <v>0</v>
      </c>
      <c r="L154" s="67"/>
      <c r="M154" s="55"/>
      <c r="N154" s="43">
        <f t="shared" si="81"/>
        <v>0</v>
      </c>
      <c r="O154" s="67"/>
      <c r="P154" s="55"/>
      <c r="Q154" s="43">
        <f t="shared" si="82"/>
        <v>0</v>
      </c>
      <c r="R154" s="63">
        <f t="shared" si="83"/>
        <v>0</v>
      </c>
      <c r="S154" s="63">
        <f t="shared" si="83"/>
        <v>0</v>
      </c>
    </row>
    <row r="155" spans="1:19" ht="12.75" hidden="1">
      <c r="A155" s="54" t="s">
        <v>265</v>
      </c>
      <c r="B155" s="31" t="s">
        <v>116</v>
      </c>
      <c r="C155" s="67"/>
      <c r="D155" s="55"/>
      <c r="E155" s="43">
        <f t="shared" si="78"/>
        <v>0</v>
      </c>
      <c r="F155" s="67"/>
      <c r="G155" s="55"/>
      <c r="H155" s="43">
        <f t="shared" si="79"/>
        <v>0</v>
      </c>
      <c r="I155" s="67"/>
      <c r="J155" s="55"/>
      <c r="K155" s="43">
        <f t="shared" si="80"/>
        <v>0</v>
      </c>
      <c r="L155" s="67"/>
      <c r="M155" s="55"/>
      <c r="N155" s="43">
        <f t="shared" si="81"/>
        <v>0</v>
      </c>
      <c r="O155" s="67"/>
      <c r="P155" s="55"/>
      <c r="Q155" s="43">
        <f t="shared" si="82"/>
        <v>0</v>
      </c>
      <c r="R155" s="63">
        <f t="shared" si="83"/>
        <v>0</v>
      </c>
      <c r="S155" s="63">
        <f t="shared" si="83"/>
        <v>0</v>
      </c>
    </row>
    <row r="156" spans="1:19" ht="12.75" hidden="1">
      <c r="A156" s="54" t="s">
        <v>266</v>
      </c>
      <c r="B156" s="31" t="s">
        <v>118</v>
      </c>
      <c r="C156" s="67"/>
      <c r="D156" s="55"/>
      <c r="E156" s="43">
        <f t="shared" si="78"/>
        <v>0</v>
      </c>
      <c r="F156" s="67"/>
      <c r="G156" s="55"/>
      <c r="H156" s="43">
        <f t="shared" si="79"/>
        <v>0</v>
      </c>
      <c r="I156" s="67"/>
      <c r="J156" s="55"/>
      <c r="K156" s="43">
        <f t="shared" si="80"/>
        <v>0</v>
      </c>
      <c r="L156" s="67"/>
      <c r="M156" s="55"/>
      <c r="N156" s="43">
        <f t="shared" si="81"/>
        <v>0</v>
      </c>
      <c r="O156" s="67"/>
      <c r="P156" s="55"/>
      <c r="Q156" s="43">
        <f t="shared" si="82"/>
        <v>0</v>
      </c>
      <c r="R156" s="63">
        <f t="shared" si="83"/>
        <v>0</v>
      </c>
      <c r="S156" s="63">
        <f t="shared" si="83"/>
        <v>0</v>
      </c>
    </row>
    <row r="157" spans="1:19" ht="12.75" hidden="1">
      <c r="A157" s="54" t="s">
        <v>267</v>
      </c>
      <c r="B157" s="31" t="s">
        <v>120</v>
      </c>
      <c r="C157" s="67"/>
      <c r="D157" s="55"/>
      <c r="E157" s="43">
        <f t="shared" si="78"/>
        <v>0</v>
      </c>
      <c r="F157" s="67"/>
      <c r="G157" s="55"/>
      <c r="H157" s="43">
        <f t="shared" si="79"/>
        <v>0</v>
      </c>
      <c r="I157" s="67"/>
      <c r="J157" s="55"/>
      <c r="K157" s="43">
        <f t="shared" si="80"/>
        <v>0</v>
      </c>
      <c r="L157" s="67"/>
      <c r="M157" s="55"/>
      <c r="N157" s="43">
        <f t="shared" si="81"/>
        <v>0</v>
      </c>
      <c r="O157" s="67"/>
      <c r="P157" s="55"/>
      <c r="Q157" s="43">
        <f t="shared" si="82"/>
        <v>0</v>
      </c>
      <c r="R157" s="63">
        <f t="shared" si="83"/>
        <v>0</v>
      </c>
      <c r="S157" s="63">
        <f t="shared" si="83"/>
        <v>0</v>
      </c>
    </row>
    <row r="158" spans="1:19" ht="12.75" hidden="1">
      <c r="A158" s="54" t="s">
        <v>268</v>
      </c>
      <c r="B158" s="31" t="s">
        <v>122</v>
      </c>
      <c r="C158" s="67"/>
      <c r="D158" s="55"/>
      <c r="E158" s="43">
        <f t="shared" si="78"/>
        <v>0</v>
      </c>
      <c r="F158" s="67"/>
      <c r="G158" s="55"/>
      <c r="H158" s="43">
        <f t="shared" si="79"/>
        <v>0</v>
      </c>
      <c r="I158" s="67"/>
      <c r="J158" s="55"/>
      <c r="K158" s="43">
        <f t="shared" si="80"/>
        <v>0</v>
      </c>
      <c r="L158" s="67"/>
      <c r="M158" s="55"/>
      <c r="N158" s="43">
        <f t="shared" si="81"/>
        <v>0</v>
      </c>
      <c r="O158" s="67"/>
      <c r="P158" s="55"/>
      <c r="Q158" s="43">
        <f t="shared" si="82"/>
        <v>0</v>
      </c>
      <c r="R158" s="63">
        <f t="shared" si="83"/>
        <v>0</v>
      </c>
      <c r="S158" s="63">
        <f t="shared" si="83"/>
        <v>0</v>
      </c>
    </row>
    <row r="159" spans="1:19" ht="12.75">
      <c r="A159" s="54" t="s">
        <v>269</v>
      </c>
      <c r="B159" s="31" t="s">
        <v>124</v>
      </c>
      <c r="C159" s="67"/>
      <c r="D159" s="55"/>
      <c r="E159" s="43">
        <f t="shared" si="78"/>
        <v>0</v>
      </c>
      <c r="F159" s="67"/>
      <c r="G159" s="55"/>
      <c r="H159" s="43">
        <f t="shared" si="79"/>
        <v>0</v>
      </c>
      <c r="I159" s="67"/>
      <c r="J159" s="55"/>
      <c r="K159" s="43">
        <f t="shared" si="80"/>
        <v>0</v>
      </c>
      <c r="L159" s="67">
        <v>14000</v>
      </c>
      <c r="M159" s="55">
        <f>6712+5297</f>
        <v>12009</v>
      </c>
      <c r="N159" s="43">
        <f t="shared" si="81"/>
        <v>85.77857142857142</v>
      </c>
      <c r="O159" s="67">
        <v>3619</v>
      </c>
      <c r="P159" s="55">
        <v>3555</v>
      </c>
      <c r="Q159" s="43">
        <f t="shared" si="82"/>
        <v>98.23155567836419</v>
      </c>
      <c r="R159" s="63">
        <f t="shared" si="83"/>
        <v>17619</v>
      </c>
      <c r="S159" s="63">
        <f t="shared" si="83"/>
        <v>15564</v>
      </c>
    </row>
    <row r="160" spans="1:19" ht="12.75" hidden="1">
      <c r="A160" s="54" t="s">
        <v>270</v>
      </c>
      <c r="B160" s="31" t="s">
        <v>130</v>
      </c>
      <c r="C160" s="67"/>
      <c r="D160" s="55"/>
      <c r="E160" s="43">
        <f t="shared" si="78"/>
        <v>0</v>
      </c>
      <c r="F160" s="67"/>
      <c r="G160" s="55"/>
      <c r="H160" s="43">
        <f t="shared" si="79"/>
        <v>0</v>
      </c>
      <c r="I160" s="67"/>
      <c r="J160" s="55"/>
      <c r="K160" s="43">
        <f t="shared" si="80"/>
        <v>0</v>
      </c>
      <c r="L160" s="67"/>
      <c r="M160" s="55"/>
      <c r="N160" s="43">
        <f t="shared" si="81"/>
        <v>0</v>
      </c>
      <c r="O160" s="67"/>
      <c r="P160" s="55"/>
      <c r="Q160" s="43">
        <f t="shared" si="82"/>
        <v>0</v>
      </c>
      <c r="R160" s="63">
        <f t="shared" si="83"/>
        <v>0</v>
      </c>
      <c r="S160" s="63">
        <f t="shared" si="83"/>
        <v>0</v>
      </c>
    </row>
    <row r="161" spans="1:19" ht="12.75">
      <c r="A161" s="54" t="s">
        <v>271</v>
      </c>
      <c r="B161" s="31" t="s">
        <v>132</v>
      </c>
      <c r="C161" s="67"/>
      <c r="D161" s="55"/>
      <c r="E161" s="43">
        <f t="shared" si="78"/>
        <v>0</v>
      </c>
      <c r="F161" s="67"/>
      <c r="G161" s="55"/>
      <c r="H161" s="43">
        <f t="shared" si="79"/>
        <v>0</v>
      </c>
      <c r="I161" s="67"/>
      <c r="J161" s="55"/>
      <c r="K161" s="43">
        <f t="shared" si="80"/>
        <v>0</v>
      </c>
      <c r="L161" s="67">
        <v>1000</v>
      </c>
      <c r="M161" s="55">
        <v>996</v>
      </c>
      <c r="N161" s="43">
        <f t="shared" si="81"/>
        <v>99.6</v>
      </c>
      <c r="O161" s="67">
        <v>1200</v>
      </c>
      <c r="P161" s="55">
        <v>1168</v>
      </c>
      <c r="Q161" s="43">
        <f t="shared" si="82"/>
        <v>97.33333333333334</v>
      </c>
      <c r="R161" s="63">
        <f t="shared" si="83"/>
        <v>2200</v>
      </c>
      <c r="S161" s="63">
        <f t="shared" si="83"/>
        <v>2164</v>
      </c>
    </row>
    <row r="162" spans="1:19" ht="12.75" hidden="1">
      <c r="A162" s="54" t="s">
        <v>272</v>
      </c>
      <c r="B162" s="31" t="s">
        <v>134</v>
      </c>
      <c r="C162" s="67"/>
      <c r="D162" s="55"/>
      <c r="E162" s="43">
        <f t="shared" si="78"/>
        <v>0</v>
      </c>
      <c r="F162" s="67"/>
      <c r="G162" s="55"/>
      <c r="H162" s="43">
        <f t="shared" si="79"/>
        <v>0</v>
      </c>
      <c r="I162" s="67"/>
      <c r="J162" s="55"/>
      <c r="K162" s="43">
        <f t="shared" si="80"/>
        <v>0</v>
      </c>
      <c r="L162" s="67"/>
      <c r="M162" s="55"/>
      <c r="N162" s="43">
        <f t="shared" si="81"/>
        <v>0</v>
      </c>
      <c r="O162" s="67"/>
      <c r="P162" s="55"/>
      <c r="Q162" s="43">
        <f t="shared" si="82"/>
        <v>0</v>
      </c>
      <c r="R162" s="63">
        <f t="shared" si="83"/>
        <v>0</v>
      </c>
      <c r="S162" s="63">
        <f t="shared" si="83"/>
        <v>0</v>
      </c>
    </row>
    <row r="163" spans="1:19" ht="12.75" hidden="1">
      <c r="A163" s="54" t="s">
        <v>273</v>
      </c>
      <c r="B163" s="31" t="s">
        <v>142</v>
      </c>
      <c r="C163" s="67"/>
      <c r="D163" s="55"/>
      <c r="E163" s="43">
        <f t="shared" si="78"/>
        <v>0</v>
      </c>
      <c r="F163" s="67"/>
      <c r="G163" s="55"/>
      <c r="H163" s="43">
        <f t="shared" si="79"/>
        <v>0</v>
      </c>
      <c r="I163" s="67"/>
      <c r="J163" s="55"/>
      <c r="K163" s="43">
        <f t="shared" si="80"/>
        <v>0</v>
      </c>
      <c r="L163" s="67"/>
      <c r="M163" s="55"/>
      <c r="N163" s="43">
        <f t="shared" si="81"/>
        <v>0</v>
      </c>
      <c r="O163" s="67"/>
      <c r="P163" s="55"/>
      <c r="Q163" s="43">
        <f t="shared" si="82"/>
        <v>0</v>
      </c>
      <c r="R163" s="63">
        <f t="shared" si="83"/>
        <v>0</v>
      </c>
      <c r="S163" s="63">
        <f t="shared" si="83"/>
        <v>0</v>
      </c>
    </row>
    <row r="164" spans="1:19" ht="12.75">
      <c r="A164" s="54" t="s">
        <v>274</v>
      </c>
      <c r="B164" s="31" t="s">
        <v>144</v>
      </c>
      <c r="C164" s="67"/>
      <c r="D164" s="55"/>
      <c r="E164" s="43">
        <f t="shared" si="78"/>
        <v>0</v>
      </c>
      <c r="F164" s="67"/>
      <c r="G164" s="55"/>
      <c r="H164" s="43">
        <f t="shared" si="79"/>
        <v>0</v>
      </c>
      <c r="I164" s="67"/>
      <c r="J164" s="55"/>
      <c r="K164" s="43">
        <f t="shared" si="80"/>
        <v>0</v>
      </c>
      <c r="L164" s="67">
        <v>5000</v>
      </c>
      <c r="M164" s="55">
        <v>3249</v>
      </c>
      <c r="N164" s="43">
        <f t="shared" si="81"/>
        <v>64.98</v>
      </c>
      <c r="O164" s="67">
        <v>2000</v>
      </c>
      <c r="P164" s="55">
        <v>1972</v>
      </c>
      <c r="Q164" s="43">
        <f t="shared" si="82"/>
        <v>98.6</v>
      </c>
      <c r="R164" s="63">
        <f t="shared" si="83"/>
        <v>7000</v>
      </c>
      <c r="S164" s="63">
        <f t="shared" si="83"/>
        <v>5221</v>
      </c>
    </row>
    <row r="165" spans="1:19" ht="12.75" hidden="1">
      <c r="A165" s="54" t="s">
        <v>275</v>
      </c>
      <c r="B165" s="31" t="s">
        <v>146</v>
      </c>
      <c r="C165" s="67"/>
      <c r="D165" s="55"/>
      <c r="E165" s="43">
        <f t="shared" si="78"/>
        <v>0</v>
      </c>
      <c r="F165" s="67"/>
      <c r="G165" s="55"/>
      <c r="H165" s="43">
        <f t="shared" si="79"/>
        <v>0</v>
      </c>
      <c r="I165" s="67"/>
      <c r="J165" s="55"/>
      <c r="K165" s="43">
        <f t="shared" si="80"/>
        <v>0</v>
      </c>
      <c r="L165" s="67"/>
      <c r="M165" s="55"/>
      <c r="N165" s="43">
        <f t="shared" si="81"/>
        <v>0</v>
      </c>
      <c r="O165" s="67"/>
      <c r="P165" s="55"/>
      <c r="Q165" s="43">
        <f t="shared" si="82"/>
        <v>0</v>
      </c>
      <c r="R165" s="63">
        <f t="shared" si="83"/>
        <v>0</v>
      </c>
      <c r="S165" s="63">
        <f t="shared" si="83"/>
        <v>0</v>
      </c>
    </row>
    <row r="166" spans="1:19" ht="12.75" hidden="1">
      <c r="A166" s="54" t="s">
        <v>276</v>
      </c>
      <c r="B166" s="31" t="s">
        <v>148</v>
      </c>
      <c r="C166" s="67"/>
      <c r="D166" s="55"/>
      <c r="E166" s="43">
        <f t="shared" si="78"/>
        <v>0</v>
      </c>
      <c r="F166" s="67"/>
      <c r="G166" s="55"/>
      <c r="H166" s="43">
        <f t="shared" si="79"/>
        <v>0</v>
      </c>
      <c r="I166" s="67"/>
      <c r="J166" s="55"/>
      <c r="K166" s="43">
        <f t="shared" si="80"/>
        <v>0</v>
      </c>
      <c r="L166" s="67"/>
      <c r="M166" s="55"/>
      <c r="N166" s="43">
        <f t="shared" si="81"/>
        <v>0</v>
      </c>
      <c r="O166" s="67"/>
      <c r="P166" s="55"/>
      <c r="Q166" s="43">
        <f t="shared" si="82"/>
        <v>0</v>
      </c>
      <c r="R166" s="63">
        <f t="shared" si="83"/>
        <v>0</v>
      </c>
      <c r="S166" s="63">
        <f t="shared" si="83"/>
        <v>0</v>
      </c>
    </row>
    <row r="167" spans="1:19" ht="12.75" hidden="1">
      <c r="A167" s="54" t="s">
        <v>277</v>
      </c>
      <c r="B167" s="31" t="s">
        <v>150</v>
      </c>
      <c r="C167" s="67"/>
      <c r="D167" s="55"/>
      <c r="E167" s="43">
        <f t="shared" si="78"/>
        <v>0</v>
      </c>
      <c r="F167" s="67"/>
      <c r="G167" s="55"/>
      <c r="H167" s="43">
        <f t="shared" si="79"/>
        <v>0</v>
      </c>
      <c r="I167" s="67"/>
      <c r="J167" s="55"/>
      <c r="K167" s="43">
        <f t="shared" si="80"/>
        <v>0</v>
      </c>
      <c r="L167" s="67"/>
      <c r="M167" s="55"/>
      <c r="N167" s="43">
        <f t="shared" si="81"/>
        <v>0</v>
      </c>
      <c r="O167" s="67"/>
      <c r="P167" s="55"/>
      <c r="Q167" s="43">
        <f t="shared" si="82"/>
        <v>0</v>
      </c>
      <c r="R167" s="63">
        <f t="shared" si="83"/>
        <v>0</v>
      </c>
      <c r="S167" s="63">
        <f t="shared" si="83"/>
        <v>0</v>
      </c>
    </row>
    <row r="168" spans="1:19" ht="12.75" hidden="1">
      <c r="A168" s="54" t="s">
        <v>278</v>
      </c>
      <c r="B168" s="31" t="s">
        <v>152</v>
      </c>
      <c r="C168" s="67"/>
      <c r="D168" s="55"/>
      <c r="E168" s="43">
        <f t="shared" si="78"/>
        <v>0</v>
      </c>
      <c r="F168" s="67"/>
      <c r="G168" s="55"/>
      <c r="H168" s="43">
        <f t="shared" si="79"/>
        <v>0</v>
      </c>
      <c r="I168" s="67"/>
      <c r="J168" s="55"/>
      <c r="K168" s="43">
        <f t="shared" si="80"/>
        <v>0</v>
      </c>
      <c r="L168" s="67"/>
      <c r="M168" s="55"/>
      <c r="N168" s="43">
        <f t="shared" si="81"/>
        <v>0</v>
      </c>
      <c r="O168" s="67"/>
      <c r="P168" s="55"/>
      <c r="Q168" s="43">
        <f t="shared" si="82"/>
        <v>0</v>
      </c>
      <c r="R168" s="63">
        <f t="shared" si="83"/>
        <v>0</v>
      </c>
      <c r="S168" s="63">
        <f t="shared" si="83"/>
        <v>0</v>
      </c>
    </row>
    <row r="169" spans="1:19" ht="12.75" hidden="1">
      <c r="A169" s="54" t="s">
        <v>279</v>
      </c>
      <c r="B169" s="31" t="s">
        <v>154</v>
      </c>
      <c r="C169" s="67"/>
      <c r="D169" s="55"/>
      <c r="E169" s="43">
        <f aca="true" t="shared" si="84" ref="E169:E184">IF(OR(D169=0,C169=0),0,D169/C169)*100</f>
        <v>0</v>
      </c>
      <c r="F169" s="67"/>
      <c r="G169" s="55"/>
      <c r="H169" s="43">
        <f aca="true" t="shared" si="85" ref="H169:H184">IF(OR(G169=0,F169=0),0,G169/F169)*100</f>
        <v>0</v>
      </c>
      <c r="I169" s="67"/>
      <c r="J169" s="55"/>
      <c r="K169" s="43">
        <f aca="true" t="shared" si="86" ref="K169:K184">IF(OR(J169=0,I169=0),0,J169/I169)*100</f>
        <v>0</v>
      </c>
      <c r="L169" s="67"/>
      <c r="M169" s="55"/>
      <c r="N169" s="43">
        <f aca="true" t="shared" si="87" ref="N169:N184">IF(OR(M169=0,L169=0),0,M169/L169)*100</f>
        <v>0</v>
      </c>
      <c r="O169" s="67"/>
      <c r="P169" s="55"/>
      <c r="Q169" s="43">
        <f aca="true" t="shared" si="88" ref="Q169:Q184">IF(OR(P169=0,O169=0),0,P169/O169)*100</f>
        <v>0</v>
      </c>
      <c r="R169" s="63">
        <f aca="true" t="shared" si="89" ref="R169:S184">SUM(C169+F169+I169+L169+O169)</f>
        <v>0</v>
      </c>
      <c r="S169" s="63">
        <f t="shared" si="89"/>
        <v>0</v>
      </c>
    </row>
    <row r="170" spans="1:19" ht="12.75" hidden="1">
      <c r="A170" s="54" t="s">
        <v>280</v>
      </c>
      <c r="B170" s="31" t="s">
        <v>156</v>
      </c>
      <c r="C170" s="67"/>
      <c r="D170" s="55"/>
      <c r="E170" s="43">
        <f t="shared" si="84"/>
        <v>0</v>
      </c>
      <c r="F170" s="67"/>
      <c r="G170" s="55"/>
      <c r="H170" s="43">
        <f t="shared" si="85"/>
        <v>0</v>
      </c>
      <c r="I170" s="67"/>
      <c r="J170" s="55"/>
      <c r="K170" s="43">
        <f t="shared" si="86"/>
        <v>0</v>
      </c>
      <c r="L170" s="67"/>
      <c r="M170" s="55"/>
      <c r="N170" s="43">
        <f t="shared" si="87"/>
        <v>0</v>
      </c>
      <c r="O170" s="67"/>
      <c r="P170" s="55"/>
      <c r="Q170" s="43">
        <f t="shared" si="88"/>
        <v>0</v>
      </c>
      <c r="R170" s="63">
        <f t="shared" si="89"/>
        <v>0</v>
      </c>
      <c r="S170" s="63">
        <f t="shared" si="89"/>
        <v>0</v>
      </c>
    </row>
    <row r="171" spans="1:19" ht="12.75" hidden="1">
      <c r="A171" s="54" t="s">
        <v>281</v>
      </c>
      <c r="B171" s="31" t="s">
        <v>158</v>
      </c>
      <c r="C171" s="67"/>
      <c r="D171" s="55"/>
      <c r="E171" s="43">
        <f t="shared" si="84"/>
        <v>0</v>
      </c>
      <c r="F171" s="67"/>
      <c r="G171" s="55"/>
      <c r="H171" s="43">
        <f t="shared" si="85"/>
        <v>0</v>
      </c>
      <c r="I171" s="67"/>
      <c r="J171" s="55"/>
      <c r="K171" s="43">
        <f t="shared" si="86"/>
        <v>0</v>
      </c>
      <c r="L171" s="67"/>
      <c r="M171" s="55"/>
      <c r="N171" s="43">
        <f t="shared" si="87"/>
        <v>0</v>
      </c>
      <c r="O171" s="67"/>
      <c r="P171" s="55"/>
      <c r="Q171" s="43">
        <f t="shared" si="88"/>
        <v>0</v>
      </c>
      <c r="R171" s="63">
        <f t="shared" si="89"/>
        <v>0</v>
      </c>
      <c r="S171" s="63">
        <f t="shared" si="89"/>
        <v>0</v>
      </c>
    </row>
    <row r="172" spans="1:19" ht="12.75" hidden="1">
      <c r="A172" s="54" t="s">
        <v>282</v>
      </c>
      <c r="B172" s="31" t="s">
        <v>160</v>
      </c>
      <c r="C172" s="67"/>
      <c r="D172" s="55"/>
      <c r="E172" s="43">
        <f t="shared" si="84"/>
        <v>0</v>
      </c>
      <c r="F172" s="67"/>
      <c r="G172" s="55"/>
      <c r="H172" s="43">
        <f t="shared" si="85"/>
        <v>0</v>
      </c>
      <c r="I172" s="67"/>
      <c r="J172" s="55"/>
      <c r="K172" s="43">
        <f t="shared" si="86"/>
        <v>0</v>
      </c>
      <c r="L172" s="67"/>
      <c r="M172" s="55"/>
      <c r="N172" s="43">
        <f t="shared" si="87"/>
        <v>0</v>
      </c>
      <c r="O172" s="67"/>
      <c r="P172" s="55"/>
      <c r="Q172" s="43">
        <f t="shared" si="88"/>
        <v>0</v>
      </c>
      <c r="R172" s="63">
        <f t="shared" si="89"/>
        <v>0</v>
      </c>
      <c r="S172" s="63">
        <f t="shared" si="89"/>
        <v>0</v>
      </c>
    </row>
    <row r="173" spans="1:19" ht="12.75" hidden="1">
      <c r="A173" s="54" t="s">
        <v>283</v>
      </c>
      <c r="B173" s="31" t="s">
        <v>284</v>
      </c>
      <c r="C173" s="67"/>
      <c r="D173" s="55"/>
      <c r="E173" s="43">
        <f t="shared" si="84"/>
        <v>0</v>
      </c>
      <c r="F173" s="67"/>
      <c r="G173" s="55"/>
      <c r="H173" s="43">
        <f t="shared" si="85"/>
        <v>0</v>
      </c>
      <c r="I173" s="67"/>
      <c r="J173" s="55"/>
      <c r="K173" s="43">
        <f t="shared" si="86"/>
        <v>0</v>
      </c>
      <c r="L173" s="67"/>
      <c r="M173" s="55"/>
      <c r="N173" s="43">
        <f t="shared" si="87"/>
        <v>0</v>
      </c>
      <c r="O173" s="67"/>
      <c r="P173" s="55"/>
      <c r="Q173" s="43">
        <f t="shared" si="88"/>
        <v>0</v>
      </c>
      <c r="R173" s="63">
        <f t="shared" si="89"/>
        <v>0</v>
      </c>
      <c r="S173" s="63">
        <f t="shared" si="89"/>
        <v>0</v>
      </c>
    </row>
    <row r="174" spans="1:19" ht="12.75" hidden="1">
      <c r="A174" s="54" t="s">
        <v>285</v>
      </c>
      <c r="B174" s="31" t="s">
        <v>286</v>
      </c>
      <c r="C174" s="67"/>
      <c r="D174" s="55"/>
      <c r="E174" s="43">
        <f t="shared" si="84"/>
        <v>0</v>
      </c>
      <c r="F174" s="67"/>
      <c r="G174" s="55"/>
      <c r="H174" s="43">
        <f t="shared" si="85"/>
        <v>0</v>
      </c>
      <c r="I174" s="67"/>
      <c r="J174" s="55"/>
      <c r="K174" s="43">
        <f t="shared" si="86"/>
        <v>0</v>
      </c>
      <c r="L174" s="67"/>
      <c r="M174" s="55"/>
      <c r="N174" s="43">
        <f t="shared" si="87"/>
        <v>0</v>
      </c>
      <c r="O174" s="67"/>
      <c r="P174" s="55"/>
      <c r="Q174" s="43">
        <f t="shared" si="88"/>
        <v>0</v>
      </c>
      <c r="R174" s="63">
        <f t="shared" si="89"/>
        <v>0</v>
      </c>
      <c r="S174" s="63">
        <f t="shared" si="89"/>
        <v>0</v>
      </c>
    </row>
    <row r="175" spans="1:19" ht="12.75" hidden="1">
      <c r="A175" s="54" t="s">
        <v>287</v>
      </c>
      <c r="B175" s="31" t="s">
        <v>288</v>
      </c>
      <c r="C175" s="67"/>
      <c r="D175" s="55"/>
      <c r="E175" s="43">
        <f t="shared" si="84"/>
        <v>0</v>
      </c>
      <c r="F175" s="67"/>
      <c r="G175" s="55"/>
      <c r="H175" s="43">
        <f t="shared" si="85"/>
        <v>0</v>
      </c>
      <c r="I175" s="67"/>
      <c r="J175" s="55"/>
      <c r="K175" s="43">
        <f t="shared" si="86"/>
        <v>0</v>
      </c>
      <c r="L175" s="67"/>
      <c r="M175" s="55"/>
      <c r="N175" s="43">
        <f t="shared" si="87"/>
        <v>0</v>
      </c>
      <c r="O175" s="67"/>
      <c r="P175" s="55"/>
      <c r="Q175" s="43">
        <f t="shared" si="88"/>
        <v>0</v>
      </c>
      <c r="R175" s="63">
        <f t="shared" si="89"/>
        <v>0</v>
      </c>
      <c r="S175" s="63">
        <f t="shared" si="89"/>
        <v>0</v>
      </c>
    </row>
    <row r="176" spans="1:19" ht="12.75">
      <c r="A176" s="54" t="s">
        <v>289</v>
      </c>
      <c r="B176" s="31" t="s">
        <v>173</v>
      </c>
      <c r="C176" s="67"/>
      <c r="D176" s="55"/>
      <c r="E176" s="43">
        <f t="shared" si="84"/>
        <v>0</v>
      </c>
      <c r="F176" s="67"/>
      <c r="G176" s="55"/>
      <c r="H176" s="43">
        <f t="shared" si="85"/>
        <v>0</v>
      </c>
      <c r="I176" s="67"/>
      <c r="J176" s="55"/>
      <c r="K176" s="43">
        <f t="shared" si="86"/>
        <v>0</v>
      </c>
      <c r="L176" s="67">
        <v>119</v>
      </c>
      <c r="M176" s="55"/>
      <c r="N176" s="43">
        <f t="shared" si="87"/>
        <v>0</v>
      </c>
      <c r="O176" s="67">
        <v>200</v>
      </c>
      <c r="P176" s="55">
        <v>150</v>
      </c>
      <c r="Q176" s="43">
        <f t="shared" si="88"/>
        <v>75</v>
      </c>
      <c r="R176" s="63">
        <f t="shared" si="89"/>
        <v>319</v>
      </c>
      <c r="S176" s="63">
        <f t="shared" si="89"/>
        <v>150</v>
      </c>
    </row>
    <row r="177" spans="1:19" ht="12.75" hidden="1">
      <c r="A177" s="51" t="s">
        <v>290</v>
      </c>
      <c r="B177" s="52" t="s">
        <v>175</v>
      </c>
      <c r="C177" s="66">
        <f aca="true" t="shared" si="90" ref="C177:P177">SUM(C178+C179+C183+C184+C190+C191+C192+C193)</f>
        <v>0</v>
      </c>
      <c r="D177" s="53">
        <f t="shared" si="90"/>
        <v>0</v>
      </c>
      <c r="E177" s="46">
        <f t="shared" si="84"/>
        <v>0</v>
      </c>
      <c r="F177" s="66">
        <f t="shared" si="90"/>
        <v>0</v>
      </c>
      <c r="G177" s="53">
        <f t="shared" si="90"/>
        <v>0</v>
      </c>
      <c r="H177" s="46">
        <f t="shared" si="85"/>
        <v>0</v>
      </c>
      <c r="I177" s="66">
        <f t="shared" si="90"/>
        <v>0</v>
      </c>
      <c r="J177" s="53">
        <f t="shared" si="90"/>
        <v>0</v>
      </c>
      <c r="K177" s="46">
        <f t="shared" si="86"/>
        <v>0</v>
      </c>
      <c r="L177" s="66">
        <f t="shared" si="90"/>
        <v>0</v>
      </c>
      <c r="M177" s="53">
        <f t="shared" si="90"/>
        <v>0</v>
      </c>
      <c r="N177" s="46">
        <f t="shared" si="87"/>
        <v>0</v>
      </c>
      <c r="O177" s="66">
        <f t="shared" si="90"/>
        <v>0</v>
      </c>
      <c r="P177" s="53">
        <f t="shared" si="90"/>
        <v>0</v>
      </c>
      <c r="Q177" s="46">
        <f t="shared" si="88"/>
        <v>0</v>
      </c>
      <c r="R177" s="63">
        <f t="shared" si="89"/>
        <v>0</v>
      </c>
      <c r="S177" s="63">
        <f t="shared" si="89"/>
        <v>0</v>
      </c>
    </row>
    <row r="178" spans="1:19" ht="12.75" hidden="1">
      <c r="A178" s="54" t="s">
        <v>291</v>
      </c>
      <c r="B178" s="31" t="s">
        <v>177</v>
      </c>
      <c r="C178" s="67"/>
      <c r="D178" s="55"/>
      <c r="E178" s="43">
        <f t="shared" si="84"/>
        <v>0</v>
      </c>
      <c r="F178" s="67"/>
      <c r="G178" s="55"/>
      <c r="H178" s="43">
        <f t="shared" si="85"/>
        <v>0</v>
      </c>
      <c r="I178" s="67"/>
      <c r="J178" s="55"/>
      <c r="K178" s="43">
        <f t="shared" si="86"/>
        <v>0</v>
      </c>
      <c r="L178" s="67"/>
      <c r="M178" s="55"/>
      <c r="N178" s="43">
        <f t="shared" si="87"/>
        <v>0</v>
      </c>
      <c r="O178" s="67"/>
      <c r="P178" s="55"/>
      <c r="Q178" s="43">
        <f t="shared" si="88"/>
        <v>0</v>
      </c>
      <c r="R178" s="63">
        <f t="shared" si="89"/>
        <v>0</v>
      </c>
      <c r="S178" s="63">
        <f t="shared" si="89"/>
        <v>0</v>
      </c>
    </row>
    <row r="179" spans="1:19" ht="12.75" hidden="1">
      <c r="A179" s="54" t="s">
        <v>292</v>
      </c>
      <c r="B179" s="31" t="s">
        <v>179</v>
      </c>
      <c r="C179" s="67">
        <f aca="true" t="shared" si="91" ref="C179:P179">SUM(C180:C182)</f>
        <v>0</v>
      </c>
      <c r="D179" s="55">
        <f t="shared" si="91"/>
        <v>0</v>
      </c>
      <c r="E179" s="43">
        <f t="shared" si="84"/>
        <v>0</v>
      </c>
      <c r="F179" s="67">
        <f t="shared" si="91"/>
        <v>0</v>
      </c>
      <c r="G179" s="55">
        <f t="shared" si="91"/>
        <v>0</v>
      </c>
      <c r="H179" s="43">
        <f t="shared" si="85"/>
        <v>0</v>
      </c>
      <c r="I179" s="67">
        <f t="shared" si="91"/>
        <v>0</v>
      </c>
      <c r="J179" s="55">
        <f t="shared" si="91"/>
        <v>0</v>
      </c>
      <c r="K179" s="43">
        <f t="shared" si="86"/>
        <v>0</v>
      </c>
      <c r="L179" s="67">
        <f t="shared" si="91"/>
        <v>0</v>
      </c>
      <c r="M179" s="55">
        <f t="shared" si="91"/>
        <v>0</v>
      </c>
      <c r="N179" s="43">
        <f t="shared" si="87"/>
        <v>0</v>
      </c>
      <c r="O179" s="67">
        <f t="shared" si="91"/>
        <v>0</v>
      </c>
      <c r="P179" s="55">
        <f t="shared" si="91"/>
        <v>0</v>
      </c>
      <c r="Q179" s="43">
        <f t="shared" si="88"/>
        <v>0</v>
      </c>
      <c r="R179" s="63">
        <f t="shared" si="89"/>
        <v>0</v>
      </c>
      <c r="S179" s="63">
        <f t="shared" si="89"/>
        <v>0</v>
      </c>
    </row>
    <row r="180" spans="1:19" ht="12.75" hidden="1">
      <c r="A180" s="54" t="s">
        <v>293</v>
      </c>
      <c r="B180" s="31" t="s">
        <v>181</v>
      </c>
      <c r="C180" s="67"/>
      <c r="D180" s="55"/>
      <c r="E180" s="43">
        <f t="shared" si="84"/>
        <v>0</v>
      </c>
      <c r="F180" s="67"/>
      <c r="G180" s="55"/>
      <c r="H180" s="43">
        <f t="shared" si="85"/>
        <v>0</v>
      </c>
      <c r="I180" s="67"/>
      <c r="J180" s="55"/>
      <c r="K180" s="43">
        <f t="shared" si="86"/>
        <v>0</v>
      </c>
      <c r="L180" s="67"/>
      <c r="M180" s="55"/>
      <c r="N180" s="43">
        <f t="shared" si="87"/>
        <v>0</v>
      </c>
      <c r="O180" s="67"/>
      <c r="P180" s="55"/>
      <c r="Q180" s="43">
        <f t="shared" si="88"/>
        <v>0</v>
      </c>
      <c r="R180" s="63">
        <f t="shared" si="89"/>
        <v>0</v>
      </c>
      <c r="S180" s="63">
        <f t="shared" si="89"/>
        <v>0</v>
      </c>
    </row>
    <row r="181" spans="1:19" ht="12.75" hidden="1">
      <c r="A181" s="54" t="s">
        <v>294</v>
      </c>
      <c r="B181" s="31" t="s">
        <v>112</v>
      </c>
      <c r="C181" s="67"/>
      <c r="D181" s="55"/>
      <c r="E181" s="43">
        <f t="shared" si="84"/>
        <v>0</v>
      </c>
      <c r="F181" s="67"/>
      <c r="G181" s="55"/>
      <c r="H181" s="43">
        <f t="shared" si="85"/>
        <v>0</v>
      </c>
      <c r="I181" s="67"/>
      <c r="J181" s="55"/>
      <c r="K181" s="43">
        <f t="shared" si="86"/>
        <v>0</v>
      </c>
      <c r="L181" s="67"/>
      <c r="M181" s="55"/>
      <c r="N181" s="43">
        <f t="shared" si="87"/>
        <v>0</v>
      </c>
      <c r="O181" s="67"/>
      <c r="P181" s="55"/>
      <c r="Q181" s="43">
        <f t="shared" si="88"/>
        <v>0</v>
      </c>
      <c r="R181" s="63">
        <f t="shared" si="89"/>
        <v>0</v>
      </c>
      <c r="S181" s="63">
        <f t="shared" si="89"/>
        <v>0</v>
      </c>
    </row>
    <row r="182" spans="1:19" ht="12.75" hidden="1">
      <c r="A182" s="54" t="s">
        <v>295</v>
      </c>
      <c r="B182" s="31" t="s">
        <v>184</v>
      </c>
      <c r="C182" s="67"/>
      <c r="D182" s="55"/>
      <c r="E182" s="43">
        <f t="shared" si="84"/>
        <v>0</v>
      </c>
      <c r="F182" s="67"/>
      <c r="G182" s="55"/>
      <c r="H182" s="43">
        <f t="shared" si="85"/>
        <v>0</v>
      </c>
      <c r="I182" s="67"/>
      <c r="J182" s="55"/>
      <c r="K182" s="43">
        <f t="shared" si="86"/>
        <v>0</v>
      </c>
      <c r="L182" s="67"/>
      <c r="M182" s="55"/>
      <c r="N182" s="43">
        <f t="shared" si="87"/>
        <v>0</v>
      </c>
      <c r="O182" s="67"/>
      <c r="P182" s="55"/>
      <c r="Q182" s="43">
        <f t="shared" si="88"/>
        <v>0</v>
      </c>
      <c r="R182" s="63">
        <f t="shared" si="89"/>
        <v>0</v>
      </c>
      <c r="S182" s="63">
        <f t="shared" si="89"/>
        <v>0</v>
      </c>
    </row>
    <row r="183" spans="1:19" ht="12.75" hidden="1">
      <c r="A183" s="54" t="s">
        <v>296</v>
      </c>
      <c r="B183" s="31" t="s">
        <v>186</v>
      </c>
      <c r="C183" s="67"/>
      <c r="D183" s="55"/>
      <c r="E183" s="43">
        <f t="shared" si="84"/>
        <v>0</v>
      </c>
      <c r="F183" s="67"/>
      <c r="G183" s="55"/>
      <c r="H183" s="43">
        <f t="shared" si="85"/>
        <v>0</v>
      </c>
      <c r="I183" s="67"/>
      <c r="J183" s="55"/>
      <c r="K183" s="43">
        <f t="shared" si="86"/>
        <v>0</v>
      </c>
      <c r="L183" s="67"/>
      <c r="M183" s="55"/>
      <c r="N183" s="43">
        <f t="shared" si="87"/>
        <v>0</v>
      </c>
      <c r="O183" s="67"/>
      <c r="P183" s="55"/>
      <c r="Q183" s="43">
        <f t="shared" si="88"/>
        <v>0</v>
      </c>
      <c r="R183" s="63">
        <f t="shared" si="89"/>
        <v>0</v>
      </c>
      <c r="S183" s="63">
        <f t="shared" si="89"/>
        <v>0</v>
      </c>
    </row>
    <row r="184" spans="1:19" ht="12.75" hidden="1">
      <c r="A184" s="54" t="s">
        <v>297</v>
      </c>
      <c r="B184" s="31" t="s">
        <v>188</v>
      </c>
      <c r="C184" s="67">
        <f aca="true" t="shared" si="92" ref="C184:P184">SUM(C185:C189)</f>
        <v>0</v>
      </c>
      <c r="D184" s="55">
        <f t="shared" si="92"/>
        <v>0</v>
      </c>
      <c r="E184" s="43">
        <f t="shared" si="84"/>
        <v>0</v>
      </c>
      <c r="F184" s="67">
        <f t="shared" si="92"/>
        <v>0</v>
      </c>
      <c r="G184" s="55">
        <f t="shared" si="92"/>
        <v>0</v>
      </c>
      <c r="H184" s="43">
        <f t="shared" si="85"/>
        <v>0</v>
      </c>
      <c r="I184" s="67">
        <f t="shared" si="92"/>
        <v>0</v>
      </c>
      <c r="J184" s="55">
        <f t="shared" si="92"/>
        <v>0</v>
      </c>
      <c r="K184" s="43">
        <f t="shared" si="86"/>
        <v>0</v>
      </c>
      <c r="L184" s="67">
        <f t="shared" si="92"/>
        <v>0</v>
      </c>
      <c r="M184" s="55">
        <f t="shared" si="92"/>
        <v>0</v>
      </c>
      <c r="N184" s="43">
        <f t="shared" si="87"/>
        <v>0</v>
      </c>
      <c r="O184" s="67">
        <f t="shared" si="92"/>
        <v>0</v>
      </c>
      <c r="P184" s="55">
        <f t="shared" si="92"/>
        <v>0</v>
      </c>
      <c r="Q184" s="43">
        <f t="shared" si="88"/>
        <v>0</v>
      </c>
      <c r="R184" s="63">
        <f t="shared" si="89"/>
        <v>0</v>
      </c>
      <c r="S184" s="63">
        <f t="shared" si="89"/>
        <v>0</v>
      </c>
    </row>
    <row r="185" spans="1:19" ht="12.75" hidden="1">
      <c r="A185" s="54" t="s">
        <v>298</v>
      </c>
      <c r="B185" s="31" t="s">
        <v>190</v>
      </c>
      <c r="C185" s="67"/>
      <c r="D185" s="55"/>
      <c r="E185" s="43">
        <f aca="true" t="shared" si="93" ref="E185:E200">IF(OR(D185=0,C185=0),0,D185/C185)*100</f>
        <v>0</v>
      </c>
      <c r="F185" s="67"/>
      <c r="G185" s="55"/>
      <c r="H185" s="43">
        <f aca="true" t="shared" si="94" ref="H185:H200">IF(OR(G185=0,F185=0),0,G185/F185)*100</f>
        <v>0</v>
      </c>
      <c r="I185" s="67"/>
      <c r="J185" s="55"/>
      <c r="K185" s="43">
        <f aca="true" t="shared" si="95" ref="K185:K200">IF(OR(J185=0,I185=0),0,J185/I185)*100</f>
        <v>0</v>
      </c>
      <c r="L185" s="67"/>
      <c r="M185" s="55"/>
      <c r="N185" s="43">
        <f aca="true" t="shared" si="96" ref="N185:N200">IF(OR(M185=0,L185=0),0,M185/L185)*100</f>
        <v>0</v>
      </c>
      <c r="O185" s="67"/>
      <c r="P185" s="55"/>
      <c r="Q185" s="43">
        <f aca="true" t="shared" si="97" ref="Q185:Q200">IF(OR(P185=0,O185=0),0,P185/O185)*100</f>
        <v>0</v>
      </c>
      <c r="R185" s="63">
        <f aca="true" t="shared" si="98" ref="R185:S200">SUM(C185+F185+I185+L185+O185)</f>
        <v>0</v>
      </c>
      <c r="S185" s="63">
        <f t="shared" si="98"/>
        <v>0</v>
      </c>
    </row>
    <row r="186" spans="1:19" ht="12.75" hidden="1">
      <c r="A186" s="54" t="s">
        <v>299</v>
      </c>
      <c r="B186" s="31" t="s">
        <v>192</v>
      </c>
      <c r="C186" s="67"/>
      <c r="D186" s="55"/>
      <c r="E186" s="43">
        <f t="shared" si="93"/>
        <v>0</v>
      </c>
      <c r="F186" s="67"/>
      <c r="G186" s="55"/>
      <c r="H186" s="43">
        <f t="shared" si="94"/>
        <v>0</v>
      </c>
      <c r="I186" s="67"/>
      <c r="J186" s="55"/>
      <c r="K186" s="43">
        <f t="shared" si="95"/>
        <v>0</v>
      </c>
      <c r="L186" s="67"/>
      <c r="M186" s="55"/>
      <c r="N186" s="43">
        <f t="shared" si="96"/>
        <v>0</v>
      </c>
      <c r="O186" s="67"/>
      <c r="P186" s="55"/>
      <c r="Q186" s="43">
        <f t="shared" si="97"/>
        <v>0</v>
      </c>
      <c r="R186" s="63">
        <f t="shared" si="98"/>
        <v>0</v>
      </c>
      <c r="S186" s="63">
        <f t="shared" si="98"/>
        <v>0</v>
      </c>
    </row>
    <row r="187" spans="1:19" ht="12.75" hidden="1">
      <c r="A187" s="54" t="s">
        <v>300</v>
      </c>
      <c r="B187" s="31" t="s">
        <v>206</v>
      </c>
      <c r="C187" s="67"/>
      <c r="D187" s="55"/>
      <c r="E187" s="43">
        <f t="shared" si="93"/>
        <v>0</v>
      </c>
      <c r="F187" s="67"/>
      <c r="G187" s="55"/>
      <c r="H187" s="43">
        <f t="shared" si="94"/>
        <v>0</v>
      </c>
      <c r="I187" s="67"/>
      <c r="J187" s="55"/>
      <c r="K187" s="43">
        <f t="shared" si="95"/>
        <v>0</v>
      </c>
      <c r="L187" s="67"/>
      <c r="M187" s="55"/>
      <c r="N187" s="43">
        <f t="shared" si="96"/>
        <v>0</v>
      </c>
      <c r="O187" s="67"/>
      <c r="P187" s="55"/>
      <c r="Q187" s="43">
        <f t="shared" si="97"/>
        <v>0</v>
      </c>
      <c r="R187" s="63">
        <f t="shared" si="98"/>
        <v>0</v>
      </c>
      <c r="S187" s="63">
        <f t="shared" si="98"/>
        <v>0</v>
      </c>
    </row>
    <row r="188" spans="1:19" ht="12.75" hidden="1">
      <c r="A188" s="54" t="s">
        <v>301</v>
      </c>
      <c r="B188" s="31" t="s">
        <v>112</v>
      </c>
      <c r="C188" s="67"/>
      <c r="D188" s="55"/>
      <c r="E188" s="43">
        <f t="shared" si="93"/>
        <v>0</v>
      </c>
      <c r="F188" s="67"/>
      <c r="G188" s="55"/>
      <c r="H188" s="43">
        <f t="shared" si="94"/>
        <v>0</v>
      </c>
      <c r="I188" s="67"/>
      <c r="J188" s="55"/>
      <c r="K188" s="43">
        <f t="shared" si="95"/>
        <v>0</v>
      </c>
      <c r="L188" s="67"/>
      <c r="M188" s="55"/>
      <c r="N188" s="43">
        <f t="shared" si="96"/>
        <v>0</v>
      </c>
      <c r="O188" s="67"/>
      <c r="P188" s="55"/>
      <c r="Q188" s="43">
        <f t="shared" si="97"/>
        <v>0</v>
      </c>
      <c r="R188" s="63">
        <f t="shared" si="98"/>
        <v>0</v>
      </c>
      <c r="S188" s="63">
        <f t="shared" si="98"/>
        <v>0</v>
      </c>
    </row>
    <row r="189" spans="1:19" ht="12.75" hidden="1">
      <c r="A189" s="54" t="s">
        <v>302</v>
      </c>
      <c r="B189" s="31" t="s">
        <v>303</v>
      </c>
      <c r="C189" s="67"/>
      <c r="D189" s="55"/>
      <c r="E189" s="43">
        <f t="shared" si="93"/>
        <v>0</v>
      </c>
      <c r="F189" s="67"/>
      <c r="G189" s="55"/>
      <c r="H189" s="43">
        <f t="shared" si="94"/>
        <v>0</v>
      </c>
      <c r="I189" s="67"/>
      <c r="J189" s="55"/>
      <c r="K189" s="43">
        <f t="shared" si="95"/>
        <v>0</v>
      </c>
      <c r="L189" s="67"/>
      <c r="M189" s="55"/>
      <c r="N189" s="43">
        <f t="shared" si="96"/>
        <v>0</v>
      </c>
      <c r="O189" s="67"/>
      <c r="P189" s="55"/>
      <c r="Q189" s="43">
        <f t="shared" si="97"/>
        <v>0</v>
      </c>
      <c r="R189" s="63">
        <f t="shared" si="98"/>
        <v>0</v>
      </c>
      <c r="S189" s="63">
        <f t="shared" si="98"/>
        <v>0</v>
      </c>
    </row>
    <row r="190" spans="1:19" ht="12.75" hidden="1">
      <c r="A190" s="54" t="s">
        <v>304</v>
      </c>
      <c r="B190" s="31" t="s">
        <v>217</v>
      </c>
      <c r="C190" s="67"/>
      <c r="D190" s="55"/>
      <c r="E190" s="43">
        <f t="shared" si="93"/>
        <v>0</v>
      </c>
      <c r="F190" s="67"/>
      <c r="G190" s="55"/>
      <c r="H190" s="43">
        <f t="shared" si="94"/>
        <v>0</v>
      </c>
      <c r="I190" s="67"/>
      <c r="J190" s="55"/>
      <c r="K190" s="43">
        <f t="shared" si="95"/>
        <v>0</v>
      </c>
      <c r="L190" s="67"/>
      <c r="M190" s="55"/>
      <c r="N190" s="43">
        <f t="shared" si="96"/>
        <v>0</v>
      </c>
      <c r="O190" s="67"/>
      <c r="P190" s="55"/>
      <c r="Q190" s="43">
        <f t="shared" si="97"/>
        <v>0</v>
      </c>
      <c r="R190" s="63">
        <f t="shared" si="98"/>
        <v>0</v>
      </c>
      <c r="S190" s="63">
        <f t="shared" si="98"/>
        <v>0</v>
      </c>
    </row>
    <row r="191" spans="1:19" ht="12.75" hidden="1">
      <c r="A191" s="54" t="s">
        <v>305</v>
      </c>
      <c r="B191" s="31" t="s">
        <v>219</v>
      </c>
      <c r="C191" s="67"/>
      <c r="D191" s="55"/>
      <c r="E191" s="43">
        <f t="shared" si="93"/>
        <v>0</v>
      </c>
      <c r="F191" s="67"/>
      <c r="G191" s="55"/>
      <c r="H191" s="43">
        <f t="shared" si="94"/>
        <v>0</v>
      </c>
      <c r="I191" s="67"/>
      <c r="J191" s="55"/>
      <c r="K191" s="43">
        <f t="shared" si="95"/>
        <v>0</v>
      </c>
      <c r="L191" s="67"/>
      <c r="M191" s="55"/>
      <c r="N191" s="43">
        <f t="shared" si="96"/>
        <v>0</v>
      </c>
      <c r="O191" s="67"/>
      <c r="P191" s="55"/>
      <c r="Q191" s="43">
        <f t="shared" si="97"/>
        <v>0</v>
      </c>
      <c r="R191" s="63">
        <f t="shared" si="98"/>
        <v>0</v>
      </c>
      <c r="S191" s="63">
        <f t="shared" si="98"/>
        <v>0</v>
      </c>
    </row>
    <row r="192" spans="1:19" ht="12.75" hidden="1">
      <c r="A192" s="54" t="s">
        <v>306</v>
      </c>
      <c r="B192" s="31" t="s">
        <v>221</v>
      </c>
      <c r="C192" s="67"/>
      <c r="D192" s="55"/>
      <c r="E192" s="43">
        <f t="shared" si="93"/>
        <v>0</v>
      </c>
      <c r="F192" s="67"/>
      <c r="G192" s="55"/>
      <c r="H192" s="43">
        <f t="shared" si="94"/>
        <v>0</v>
      </c>
      <c r="I192" s="67"/>
      <c r="J192" s="55"/>
      <c r="K192" s="43">
        <f t="shared" si="95"/>
        <v>0</v>
      </c>
      <c r="L192" s="67"/>
      <c r="M192" s="55"/>
      <c r="N192" s="43">
        <f t="shared" si="96"/>
        <v>0</v>
      </c>
      <c r="O192" s="67"/>
      <c r="P192" s="55"/>
      <c r="Q192" s="43">
        <f t="shared" si="97"/>
        <v>0</v>
      </c>
      <c r="R192" s="63">
        <f t="shared" si="98"/>
        <v>0</v>
      </c>
      <c r="S192" s="63">
        <f t="shared" si="98"/>
        <v>0</v>
      </c>
    </row>
    <row r="193" spans="1:19" ht="12.75" hidden="1">
      <c r="A193" s="54" t="s">
        <v>307</v>
      </c>
      <c r="B193" s="31" t="s">
        <v>223</v>
      </c>
      <c r="C193" s="67"/>
      <c r="D193" s="55"/>
      <c r="E193" s="43">
        <f t="shared" si="93"/>
        <v>0</v>
      </c>
      <c r="F193" s="67"/>
      <c r="G193" s="55"/>
      <c r="H193" s="43">
        <f t="shared" si="94"/>
        <v>0</v>
      </c>
      <c r="I193" s="67"/>
      <c r="J193" s="55"/>
      <c r="K193" s="43">
        <f t="shared" si="95"/>
        <v>0</v>
      </c>
      <c r="L193" s="67"/>
      <c r="M193" s="55"/>
      <c r="N193" s="43">
        <f t="shared" si="96"/>
        <v>0</v>
      </c>
      <c r="O193" s="67"/>
      <c r="P193" s="55"/>
      <c r="Q193" s="43">
        <f t="shared" si="97"/>
        <v>0</v>
      </c>
      <c r="R193" s="63">
        <f t="shared" si="98"/>
        <v>0</v>
      </c>
      <c r="S193" s="63">
        <f t="shared" si="98"/>
        <v>0</v>
      </c>
    </row>
    <row r="194" spans="1:19" ht="12.75">
      <c r="A194" s="51" t="s">
        <v>308</v>
      </c>
      <c r="B194" s="52" t="s">
        <v>309</v>
      </c>
      <c r="C194" s="66">
        <f aca="true" t="shared" si="99" ref="C194:P194">SUM(C195:C242)-C197-C212-C215-C223-C226</f>
        <v>982</v>
      </c>
      <c r="D194" s="53">
        <f t="shared" si="99"/>
        <v>971</v>
      </c>
      <c r="E194" s="46">
        <f t="shared" si="93"/>
        <v>98.87983706720978</v>
      </c>
      <c r="F194" s="66">
        <f t="shared" si="99"/>
        <v>6236</v>
      </c>
      <c r="G194" s="53">
        <f t="shared" si="99"/>
        <v>6234</v>
      </c>
      <c r="H194" s="46">
        <f t="shared" si="94"/>
        <v>99.96792815907634</v>
      </c>
      <c r="I194" s="66">
        <f t="shared" si="99"/>
        <v>13006</v>
      </c>
      <c r="J194" s="53">
        <f t="shared" si="99"/>
        <v>9814</v>
      </c>
      <c r="K194" s="46">
        <f t="shared" si="95"/>
        <v>75.45748116254036</v>
      </c>
      <c r="L194" s="66">
        <f t="shared" si="99"/>
        <v>4200</v>
      </c>
      <c r="M194" s="53">
        <f t="shared" si="99"/>
        <v>3000</v>
      </c>
      <c r="N194" s="46">
        <f t="shared" si="96"/>
        <v>71.42857142857143</v>
      </c>
      <c r="O194" s="66">
        <f t="shared" si="99"/>
        <v>0</v>
      </c>
      <c r="P194" s="53">
        <f t="shared" si="99"/>
        <v>0</v>
      </c>
      <c r="Q194" s="46">
        <f t="shared" si="97"/>
        <v>0</v>
      </c>
      <c r="R194" s="63">
        <f t="shared" si="98"/>
        <v>24424</v>
      </c>
      <c r="S194" s="63">
        <f t="shared" si="98"/>
        <v>20019</v>
      </c>
    </row>
    <row r="195" spans="1:19" ht="12.75" hidden="1">
      <c r="A195" s="54" t="s">
        <v>310</v>
      </c>
      <c r="B195" s="31" t="s">
        <v>311</v>
      </c>
      <c r="C195" s="67"/>
      <c r="D195" s="55"/>
      <c r="E195" s="43">
        <f t="shared" si="93"/>
        <v>0</v>
      </c>
      <c r="F195" s="67"/>
      <c r="G195" s="55"/>
      <c r="H195" s="43">
        <f t="shared" si="94"/>
        <v>0</v>
      </c>
      <c r="I195" s="67"/>
      <c r="J195" s="55"/>
      <c r="K195" s="43">
        <f t="shared" si="95"/>
        <v>0</v>
      </c>
      <c r="L195" s="67"/>
      <c r="M195" s="55"/>
      <c r="N195" s="43">
        <f t="shared" si="96"/>
        <v>0</v>
      </c>
      <c r="O195" s="67"/>
      <c r="P195" s="55"/>
      <c r="Q195" s="43">
        <f t="shared" si="97"/>
        <v>0</v>
      </c>
      <c r="R195" s="63">
        <f t="shared" si="98"/>
        <v>0</v>
      </c>
      <c r="S195" s="63">
        <f t="shared" si="98"/>
        <v>0</v>
      </c>
    </row>
    <row r="196" spans="1:19" ht="12.75" hidden="1">
      <c r="A196" s="54" t="s">
        <v>312</v>
      </c>
      <c r="B196" s="31" t="s">
        <v>313</v>
      </c>
      <c r="C196" s="67"/>
      <c r="D196" s="55"/>
      <c r="E196" s="43">
        <f t="shared" si="93"/>
        <v>0</v>
      </c>
      <c r="F196" s="67"/>
      <c r="G196" s="55"/>
      <c r="H196" s="43">
        <f t="shared" si="94"/>
        <v>0</v>
      </c>
      <c r="I196" s="67"/>
      <c r="J196" s="55"/>
      <c r="K196" s="43">
        <f t="shared" si="95"/>
        <v>0</v>
      </c>
      <c r="L196" s="67"/>
      <c r="M196" s="55"/>
      <c r="N196" s="43">
        <f t="shared" si="96"/>
        <v>0</v>
      </c>
      <c r="O196" s="67"/>
      <c r="P196" s="55"/>
      <c r="Q196" s="43">
        <f t="shared" si="97"/>
        <v>0</v>
      </c>
      <c r="R196" s="63">
        <f t="shared" si="98"/>
        <v>0</v>
      </c>
      <c r="S196" s="63">
        <f t="shared" si="98"/>
        <v>0</v>
      </c>
    </row>
    <row r="197" spans="1:19" ht="12.75" hidden="1">
      <c r="A197" s="54" t="s">
        <v>314</v>
      </c>
      <c r="B197" s="31" t="s">
        <v>315</v>
      </c>
      <c r="C197" s="67">
        <f aca="true" t="shared" si="100" ref="C197:P197">SUM(C198:C199)</f>
        <v>0</v>
      </c>
      <c r="D197" s="55">
        <f t="shared" si="100"/>
        <v>0</v>
      </c>
      <c r="E197" s="43">
        <f t="shared" si="93"/>
        <v>0</v>
      </c>
      <c r="F197" s="67">
        <f t="shared" si="100"/>
        <v>0</v>
      </c>
      <c r="G197" s="55">
        <f t="shared" si="100"/>
        <v>0</v>
      </c>
      <c r="H197" s="43">
        <f t="shared" si="94"/>
        <v>0</v>
      </c>
      <c r="I197" s="67">
        <f t="shared" si="100"/>
        <v>0</v>
      </c>
      <c r="J197" s="55">
        <f t="shared" si="100"/>
        <v>0</v>
      </c>
      <c r="K197" s="43">
        <f t="shared" si="95"/>
        <v>0</v>
      </c>
      <c r="L197" s="67">
        <f t="shared" si="100"/>
        <v>0</v>
      </c>
      <c r="M197" s="55">
        <f t="shared" si="100"/>
        <v>0</v>
      </c>
      <c r="N197" s="43">
        <f t="shared" si="96"/>
        <v>0</v>
      </c>
      <c r="O197" s="67">
        <f t="shared" si="100"/>
        <v>0</v>
      </c>
      <c r="P197" s="55">
        <f t="shared" si="100"/>
        <v>0</v>
      </c>
      <c r="Q197" s="43">
        <f t="shared" si="97"/>
        <v>0</v>
      </c>
      <c r="R197" s="63">
        <f t="shared" si="98"/>
        <v>0</v>
      </c>
      <c r="S197" s="63">
        <f t="shared" si="98"/>
        <v>0</v>
      </c>
    </row>
    <row r="198" spans="1:19" ht="12.75" hidden="1">
      <c r="A198" s="54" t="s">
        <v>316</v>
      </c>
      <c r="B198" s="31" t="s">
        <v>317</v>
      </c>
      <c r="C198" s="67"/>
      <c r="D198" s="55"/>
      <c r="E198" s="43">
        <f t="shared" si="93"/>
        <v>0</v>
      </c>
      <c r="F198" s="67"/>
      <c r="G198" s="55"/>
      <c r="H198" s="43">
        <f t="shared" si="94"/>
        <v>0</v>
      </c>
      <c r="I198" s="67"/>
      <c r="J198" s="55"/>
      <c r="K198" s="43">
        <f t="shared" si="95"/>
        <v>0</v>
      </c>
      <c r="L198" s="67"/>
      <c r="M198" s="55"/>
      <c r="N198" s="43">
        <f t="shared" si="96"/>
        <v>0</v>
      </c>
      <c r="O198" s="67"/>
      <c r="P198" s="55"/>
      <c r="Q198" s="43">
        <f t="shared" si="97"/>
        <v>0</v>
      </c>
      <c r="R198" s="63">
        <f t="shared" si="98"/>
        <v>0</v>
      </c>
      <c r="S198" s="63">
        <f t="shared" si="98"/>
        <v>0</v>
      </c>
    </row>
    <row r="199" spans="1:19" ht="12.75" hidden="1">
      <c r="A199" s="54" t="s">
        <v>318</v>
      </c>
      <c r="B199" s="31" t="s">
        <v>319</v>
      </c>
      <c r="C199" s="67"/>
      <c r="D199" s="55"/>
      <c r="E199" s="43">
        <f t="shared" si="93"/>
        <v>0</v>
      </c>
      <c r="F199" s="67"/>
      <c r="G199" s="55"/>
      <c r="H199" s="43">
        <f t="shared" si="94"/>
        <v>0</v>
      </c>
      <c r="I199" s="67"/>
      <c r="J199" s="55"/>
      <c r="K199" s="43">
        <f t="shared" si="95"/>
        <v>0</v>
      </c>
      <c r="L199" s="67"/>
      <c r="M199" s="55"/>
      <c r="N199" s="43">
        <f t="shared" si="96"/>
        <v>0</v>
      </c>
      <c r="O199" s="67"/>
      <c r="P199" s="55"/>
      <c r="Q199" s="43">
        <f t="shared" si="97"/>
        <v>0</v>
      </c>
      <c r="R199" s="63">
        <f t="shared" si="98"/>
        <v>0</v>
      </c>
      <c r="S199" s="63">
        <f t="shared" si="98"/>
        <v>0</v>
      </c>
    </row>
    <row r="200" spans="1:19" ht="12.75" hidden="1">
      <c r="A200" s="54" t="s">
        <v>320</v>
      </c>
      <c r="B200" s="31" t="s">
        <v>321</v>
      </c>
      <c r="C200" s="67"/>
      <c r="D200" s="55"/>
      <c r="E200" s="43">
        <f t="shared" si="93"/>
        <v>0</v>
      </c>
      <c r="F200" s="67"/>
      <c r="G200" s="55"/>
      <c r="H200" s="43">
        <f t="shared" si="94"/>
        <v>0</v>
      </c>
      <c r="I200" s="67"/>
      <c r="J200" s="55"/>
      <c r="K200" s="43">
        <f t="shared" si="95"/>
        <v>0</v>
      </c>
      <c r="L200" s="67"/>
      <c r="M200" s="55"/>
      <c r="N200" s="43">
        <f t="shared" si="96"/>
        <v>0</v>
      </c>
      <c r="O200" s="67"/>
      <c r="P200" s="55"/>
      <c r="Q200" s="43">
        <f t="shared" si="97"/>
        <v>0</v>
      </c>
      <c r="R200" s="63">
        <f t="shared" si="98"/>
        <v>0</v>
      </c>
      <c r="S200" s="63">
        <f t="shared" si="98"/>
        <v>0</v>
      </c>
    </row>
    <row r="201" spans="1:19" ht="12.75" hidden="1">
      <c r="A201" s="54" t="s">
        <v>322</v>
      </c>
      <c r="B201" s="31" t="s">
        <v>323</v>
      </c>
      <c r="C201" s="67"/>
      <c r="D201" s="55"/>
      <c r="E201" s="43">
        <f aca="true" t="shared" si="101" ref="E201:E216">IF(OR(D201=0,C201=0),0,D201/C201)*100</f>
        <v>0</v>
      </c>
      <c r="F201" s="67"/>
      <c r="G201" s="55"/>
      <c r="H201" s="43">
        <f aca="true" t="shared" si="102" ref="H201:H216">IF(OR(G201=0,F201=0),0,G201/F201)*100</f>
        <v>0</v>
      </c>
      <c r="I201" s="67"/>
      <c r="J201" s="55"/>
      <c r="K201" s="43">
        <f aca="true" t="shared" si="103" ref="K201:K216">IF(OR(J201=0,I201=0),0,J201/I201)*100</f>
        <v>0</v>
      </c>
      <c r="L201" s="67"/>
      <c r="M201" s="55"/>
      <c r="N201" s="43">
        <f aca="true" t="shared" si="104" ref="N201:N216">IF(OR(M201=0,L201=0),0,M201/L201)*100</f>
        <v>0</v>
      </c>
      <c r="O201" s="67"/>
      <c r="P201" s="55"/>
      <c r="Q201" s="43">
        <f aca="true" t="shared" si="105" ref="Q201:Q216">IF(OR(P201=0,O201=0),0,P201/O201)*100</f>
        <v>0</v>
      </c>
      <c r="R201" s="63">
        <f aca="true" t="shared" si="106" ref="R201:S216">SUM(C201+F201+I201+L201+O201)</f>
        <v>0</v>
      </c>
      <c r="S201" s="63">
        <f t="shared" si="106"/>
        <v>0</v>
      </c>
    </row>
    <row r="202" spans="1:19" ht="12.75" hidden="1">
      <c r="A202" s="54" t="s">
        <v>324</v>
      </c>
      <c r="B202" s="31" t="s">
        <v>325</v>
      </c>
      <c r="C202" s="67"/>
      <c r="D202" s="55"/>
      <c r="E202" s="43">
        <f t="shared" si="101"/>
        <v>0</v>
      </c>
      <c r="F202" s="67"/>
      <c r="G202" s="55"/>
      <c r="H202" s="43">
        <f t="shared" si="102"/>
        <v>0</v>
      </c>
      <c r="I202" s="67"/>
      <c r="J202" s="55"/>
      <c r="K202" s="43">
        <f t="shared" si="103"/>
        <v>0</v>
      </c>
      <c r="L202" s="67"/>
      <c r="M202" s="55"/>
      <c r="N202" s="43">
        <f t="shared" si="104"/>
        <v>0</v>
      </c>
      <c r="O202" s="67"/>
      <c r="P202" s="55"/>
      <c r="Q202" s="43">
        <f t="shared" si="105"/>
        <v>0</v>
      </c>
      <c r="R202" s="63">
        <f t="shared" si="106"/>
        <v>0</v>
      </c>
      <c r="S202" s="63">
        <f t="shared" si="106"/>
        <v>0</v>
      </c>
    </row>
    <row r="203" spans="1:19" ht="12.75" hidden="1">
      <c r="A203" s="54" t="s">
        <v>326</v>
      </c>
      <c r="B203" s="31" t="s">
        <v>327</v>
      </c>
      <c r="C203" s="67"/>
      <c r="D203" s="55"/>
      <c r="E203" s="43">
        <f t="shared" si="101"/>
        <v>0</v>
      </c>
      <c r="F203" s="67"/>
      <c r="G203" s="55"/>
      <c r="H203" s="43">
        <f t="shared" si="102"/>
        <v>0</v>
      </c>
      <c r="I203" s="67"/>
      <c r="J203" s="55"/>
      <c r="K203" s="43">
        <f t="shared" si="103"/>
        <v>0</v>
      </c>
      <c r="L203" s="67"/>
      <c r="M203" s="55"/>
      <c r="N203" s="43">
        <f t="shared" si="104"/>
        <v>0</v>
      </c>
      <c r="O203" s="67"/>
      <c r="P203" s="55"/>
      <c r="Q203" s="43">
        <f t="shared" si="105"/>
        <v>0</v>
      </c>
      <c r="R203" s="63">
        <f t="shared" si="106"/>
        <v>0</v>
      </c>
      <c r="S203" s="63">
        <f t="shared" si="106"/>
        <v>0</v>
      </c>
    </row>
    <row r="204" spans="1:19" ht="12.75">
      <c r="A204" s="54" t="s">
        <v>328</v>
      </c>
      <c r="B204" s="31" t="s">
        <v>329</v>
      </c>
      <c r="C204" s="67">
        <v>941</v>
      </c>
      <c r="D204" s="55">
        <v>941</v>
      </c>
      <c r="E204" s="43">
        <f t="shared" si="101"/>
        <v>100</v>
      </c>
      <c r="F204" s="67">
        <v>6236</v>
      </c>
      <c r="G204" s="55">
        <v>6234</v>
      </c>
      <c r="H204" s="43">
        <f t="shared" si="102"/>
        <v>99.96792815907634</v>
      </c>
      <c r="I204" s="67">
        <v>13006</v>
      </c>
      <c r="J204" s="55">
        <v>9814</v>
      </c>
      <c r="K204" s="43">
        <f t="shared" si="103"/>
        <v>75.45748116254036</v>
      </c>
      <c r="L204" s="67">
        <v>4200</v>
      </c>
      <c r="M204" s="55">
        <v>3000</v>
      </c>
      <c r="N204" s="43">
        <f t="shared" si="104"/>
        <v>71.42857142857143</v>
      </c>
      <c r="O204" s="67"/>
      <c r="P204" s="55"/>
      <c r="Q204" s="43">
        <f t="shared" si="105"/>
        <v>0</v>
      </c>
      <c r="R204" s="63">
        <f t="shared" si="106"/>
        <v>24383</v>
      </c>
      <c r="S204" s="63">
        <f t="shared" si="106"/>
        <v>19989</v>
      </c>
    </row>
    <row r="205" spans="1:19" ht="12.75" hidden="1">
      <c r="A205" s="54" t="s">
        <v>330</v>
      </c>
      <c r="B205" s="31" t="s">
        <v>331</v>
      </c>
      <c r="C205" s="67"/>
      <c r="D205" s="55"/>
      <c r="E205" s="43">
        <f t="shared" si="101"/>
        <v>0</v>
      </c>
      <c r="F205" s="67"/>
      <c r="G205" s="55"/>
      <c r="H205" s="43">
        <f t="shared" si="102"/>
        <v>0</v>
      </c>
      <c r="I205" s="67"/>
      <c r="J205" s="55"/>
      <c r="K205" s="43">
        <f t="shared" si="103"/>
        <v>0</v>
      </c>
      <c r="L205" s="67"/>
      <c r="M205" s="55"/>
      <c r="N205" s="43">
        <f t="shared" si="104"/>
        <v>0</v>
      </c>
      <c r="O205" s="67"/>
      <c r="P205" s="55"/>
      <c r="Q205" s="43">
        <f t="shared" si="105"/>
        <v>0</v>
      </c>
      <c r="R205" s="63">
        <f t="shared" si="106"/>
        <v>0</v>
      </c>
      <c r="S205" s="63">
        <f t="shared" si="106"/>
        <v>0</v>
      </c>
    </row>
    <row r="206" spans="1:19" ht="12.75" hidden="1">
      <c r="A206" s="54" t="s">
        <v>332</v>
      </c>
      <c r="B206" s="31" t="s">
        <v>333</v>
      </c>
      <c r="C206" s="67"/>
      <c r="D206" s="55"/>
      <c r="E206" s="43">
        <f t="shared" si="101"/>
        <v>0</v>
      </c>
      <c r="F206" s="67"/>
      <c r="G206" s="55"/>
      <c r="H206" s="43">
        <f t="shared" si="102"/>
        <v>0</v>
      </c>
      <c r="I206" s="67"/>
      <c r="J206" s="55"/>
      <c r="K206" s="43">
        <f t="shared" si="103"/>
        <v>0</v>
      </c>
      <c r="L206" s="67"/>
      <c r="M206" s="55"/>
      <c r="N206" s="43">
        <f t="shared" si="104"/>
        <v>0</v>
      </c>
      <c r="O206" s="67"/>
      <c r="P206" s="55"/>
      <c r="Q206" s="43">
        <f t="shared" si="105"/>
        <v>0</v>
      </c>
      <c r="R206" s="63">
        <f t="shared" si="106"/>
        <v>0</v>
      </c>
      <c r="S206" s="63">
        <f t="shared" si="106"/>
        <v>0</v>
      </c>
    </row>
    <row r="207" spans="1:19" ht="12.75" hidden="1">
      <c r="A207" s="54" t="s">
        <v>334</v>
      </c>
      <c r="B207" s="31" t="s">
        <v>335</v>
      </c>
      <c r="C207" s="67"/>
      <c r="D207" s="55"/>
      <c r="E207" s="43">
        <f t="shared" si="101"/>
        <v>0</v>
      </c>
      <c r="F207" s="67"/>
      <c r="G207" s="55"/>
      <c r="H207" s="43">
        <f t="shared" si="102"/>
        <v>0</v>
      </c>
      <c r="I207" s="67"/>
      <c r="J207" s="55"/>
      <c r="K207" s="43">
        <f t="shared" si="103"/>
        <v>0</v>
      </c>
      <c r="L207" s="67"/>
      <c r="M207" s="55"/>
      <c r="N207" s="43">
        <f t="shared" si="104"/>
        <v>0</v>
      </c>
      <c r="O207" s="67"/>
      <c r="P207" s="55"/>
      <c r="Q207" s="43">
        <f t="shared" si="105"/>
        <v>0</v>
      </c>
      <c r="R207" s="63">
        <f t="shared" si="106"/>
        <v>0</v>
      </c>
      <c r="S207" s="63">
        <f t="shared" si="106"/>
        <v>0</v>
      </c>
    </row>
    <row r="208" spans="1:19" ht="12.75" hidden="1">
      <c r="A208" s="54" t="s">
        <v>336</v>
      </c>
      <c r="B208" s="31" t="s">
        <v>337</v>
      </c>
      <c r="C208" s="67"/>
      <c r="D208" s="55"/>
      <c r="E208" s="43">
        <f t="shared" si="101"/>
        <v>0</v>
      </c>
      <c r="F208" s="67"/>
      <c r="G208" s="55"/>
      <c r="H208" s="43">
        <f t="shared" si="102"/>
        <v>0</v>
      </c>
      <c r="I208" s="67"/>
      <c r="J208" s="55"/>
      <c r="K208" s="43">
        <f t="shared" si="103"/>
        <v>0</v>
      </c>
      <c r="L208" s="67"/>
      <c r="M208" s="55"/>
      <c r="N208" s="43">
        <f t="shared" si="104"/>
        <v>0</v>
      </c>
      <c r="O208" s="67"/>
      <c r="P208" s="55"/>
      <c r="Q208" s="43">
        <f t="shared" si="105"/>
        <v>0</v>
      </c>
      <c r="R208" s="63">
        <f t="shared" si="106"/>
        <v>0</v>
      </c>
      <c r="S208" s="63">
        <f t="shared" si="106"/>
        <v>0</v>
      </c>
    </row>
    <row r="209" spans="1:19" ht="12.75" hidden="1">
      <c r="A209" s="54" t="s">
        <v>338</v>
      </c>
      <c r="B209" s="31" t="s">
        <v>339</v>
      </c>
      <c r="C209" s="67"/>
      <c r="D209" s="55"/>
      <c r="E209" s="43">
        <f t="shared" si="101"/>
        <v>0</v>
      </c>
      <c r="F209" s="67"/>
      <c r="G209" s="55"/>
      <c r="H209" s="43">
        <f t="shared" si="102"/>
        <v>0</v>
      </c>
      <c r="I209" s="67"/>
      <c r="J209" s="55"/>
      <c r="K209" s="43">
        <f t="shared" si="103"/>
        <v>0</v>
      </c>
      <c r="L209" s="67"/>
      <c r="M209" s="55"/>
      <c r="N209" s="43">
        <f t="shared" si="104"/>
        <v>0</v>
      </c>
      <c r="O209" s="67"/>
      <c r="P209" s="55"/>
      <c r="Q209" s="43">
        <f t="shared" si="105"/>
        <v>0</v>
      </c>
      <c r="R209" s="63">
        <f t="shared" si="106"/>
        <v>0</v>
      </c>
      <c r="S209" s="63">
        <f t="shared" si="106"/>
        <v>0</v>
      </c>
    </row>
    <row r="210" spans="1:19" ht="12.75" hidden="1">
      <c r="A210" s="54" t="s">
        <v>340</v>
      </c>
      <c r="B210" s="31" t="s">
        <v>341</v>
      </c>
      <c r="C210" s="67"/>
      <c r="D210" s="55"/>
      <c r="E210" s="43">
        <f t="shared" si="101"/>
        <v>0</v>
      </c>
      <c r="F210" s="67"/>
      <c r="G210" s="55"/>
      <c r="H210" s="43">
        <f t="shared" si="102"/>
        <v>0</v>
      </c>
      <c r="I210" s="67"/>
      <c r="J210" s="55"/>
      <c r="K210" s="43">
        <f t="shared" si="103"/>
        <v>0</v>
      </c>
      <c r="L210" s="67"/>
      <c r="M210" s="55"/>
      <c r="N210" s="43">
        <f t="shared" si="104"/>
        <v>0</v>
      </c>
      <c r="O210" s="67"/>
      <c r="P210" s="55"/>
      <c r="Q210" s="43">
        <f t="shared" si="105"/>
        <v>0</v>
      </c>
      <c r="R210" s="63">
        <f t="shared" si="106"/>
        <v>0</v>
      </c>
      <c r="S210" s="63">
        <f t="shared" si="106"/>
        <v>0</v>
      </c>
    </row>
    <row r="211" spans="1:19" ht="12.75" hidden="1">
      <c r="A211" s="54" t="s">
        <v>342</v>
      </c>
      <c r="B211" s="31" t="s">
        <v>343</v>
      </c>
      <c r="C211" s="67"/>
      <c r="D211" s="55"/>
      <c r="E211" s="43">
        <f t="shared" si="101"/>
        <v>0</v>
      </c>
      <c r="F211" s="67"/>
      <c r="G211" s="55"/>
      <c r="H211" s="43">
        <f t="shared" si="102"/>
        <v>0</v>
      </c>
      <c r="I211" s="67"/>
      <c r="J211" s="55"/>
      <c r="K211" s="43">
        <f t="shared" si="103"/>
        <v>0</v>
      </c>
      <c r="L211" s="67"/>
      <c r="M211" s="55"/>
      <c r="N211" s="43">
        <f t="shared" si="104"/>
        <v>0</v>
      </c>
      <c r="O211" s="67"/>
      <c r="P211" s="55"/>
      <c r="Q211" s="43">
        <f t="shared" si="105"/>
        <v>0</v>
      </c>
      <c r="R211" s="63">
        <f t="shared" si="106"/>
        <v>0</v>
      </c>
      <c r="S211" s="63">
        <f t="shared" si="106"/>
        <v>0</v>
      </c>
    </row>
    <row r="212" spans="1:19" ht="12.75" hidden="1">
      <c r="A212" s="54" t="s">
        <v>344</v>
      </c>
      <c r="B212" s="31" t="s">
        <v>345</v>
      </c>
      <c r="C212" s="67">
        <f aca="true" t="shared" si="107" ref="C212:P212">SUM(C213:C214)</f>
        <v>0</v>
      </c>
      <c r="D212" s="55">
        <f t="shared" si="107"/>
        <v>0</v>
      </c>
      <c r="E212" s="43">
        <f t="shared" si="101"/>
        <v>0</v>
      </c>
      <c r="F212" s="67">
        <f t="shared" si="107"/>
        <v>0</v>
      </c>
      <c r="G212" s="55">
        <f t="shared" si="107"/>
        <v>0</v>
      </c>
      <c r="H212" s="43">
        <f t="shared" si="102"/>
        <v>0</v>
      </c>
      <c r="I212" s="67">
        <f t="shared" si="107"/>
        <v>0</v>
      </c>
      <c r="J212" s="55">
        <f t="shared" si="107"/>
        <v>0</v>
      </c>
      <c r="K212" s="43">
        <f t="shared" si="103"/>
        <v>0</v>
      </c>
      <c r="L212" s="67">
        <f t="shared" si="107"/>
        <v>0</v>
      </c>
      <c r="M212" s="55">
        <f t="shared" si="107"/>
        <v>0</v>
      </c>
      <c r="N212" s="43">
        <f t="shared" si="104"/>
        <v>0</v>
      </c>
      <c r="O212" s="67">
        <f t="shared" si="107"/>
        <v>0</v>
      </c>
      <c r="P212" s="55">
        <f t="shared" si="107"/>
        <v>0</v>
      </c>
      <c r="Q212" s="43">
        <f t="shared" si="105"/>
        <v>0</v>
      </c>
      <c r="R212" s="63">
        <f t="shared" si="106"/>
        <v>0</v>
      </c>
      <c r="S212" s="63">
        <f t="shared" si="106"/>
        <v>0</v>
      </c>
    </row>
    <row r="213" spans="1:19" ht="12.75" hidden="1">
      <c r="A213" s="54" t="s">
        <v>346</v>
      </c>
      <c r="B213" s="31" t="s">
        <v>317</v>
      </c>
      <c r="C213" s="67"/>
      <c r="D213" s="55"/>
      <c r="E213" s="43">
        <f t="shared" si="101"/>
        <v>0</v>
      </c>
      <c r="F213" s="67"/>
      <c r="G213" s="55"/>
      <c r="H213" s="43">
        <f t="shared" si="102"/>
        <v>0</v>
      </c>
      <c r="I213" s="67"/>
      <c r="J213" s="55"/>
      <c r="K213" s="43">
        <f t="shared" si="103"/>
        <v>0</v>
      </c>
      <c r="L213" s="67"/>
      <c r="M213" s="55"/>
      <c r="N213" s="43">
        <f t="shared" si="104"/>
        <v>0</v>
      </c>
      <c r="O213" s="67"/>
      <c r="P213" s="55"/>
      <c r="Q213" s="43">
        <f t="shared" si="105"/>
        <v>0</v>
      </c>
      <c r="R213" s="63">
        <f t="shared" si="106"/>
        <v>0</v>
      </c>
      <c r="S213" s="63">
        <f t="shared" si="106"/>
        <v>0</v>
      </c>
    </row>
    <row r="214" spans="1:19" ht="12.75" hidden="1">
      <c r="A214" s="54" t="s">
        <v>347</v>
      </c>
      <c r="B214" s="31" t="s">
        <v>319</v>
      </c>
      <c r="C214" s="67"/>
      <c r="D214" s="55"/>
      <c r="E214" s="43">
        <f t="shared" si="101"/>
        <v>0</v>
      </c>
      <c r="F214" s="67"/>
      <c r="G214" s="55"/>
      <c r="H214" s="43">
        <f t="shared" si="102"/>
        <v>0</v>
      </c>
      <c r="I214" s="67"/>
      <c r="J214" s="55"/>
      <c r="K214" s="43">
        <f t="shared" si="103"/>
        <v>0</v>
      </c>
      <c r="L214" s="67"/>
      <c r="M214" s="55"/>
      <c r="N214" s="43">
        <f t="shared" si="104"/>
        <v>0</v>
      </c>
      <c r="O214" s="67"/>
      <c r="P214" s="55"/>
      <c r="Q214" s="43">
        <f t="shared" si="105"/>
        <v>0</v>
      </c>
      <c r="R214" s="63">
        <f t="shared" si="106"/>
        <v>0</v>
      </c>
      <c r="S214" s="63">
        <f t="shared" si="106"/>
        <v>0</v>
      </c>
    </row>
    <row r="215" spans="1:19" ht="12.75" hidden="1">
      <c r="A215" s="54" t="s">
        <v>348</v>
      </c>
      <c r="B215" s="31" t="s">
        <v>349</v>
      </c>
      <c r="C215" s="67">
        <f aca="true" t="shared" si="108" ref="C215:P215">SUM(C216:C217)</f>
        <v>0</v>
      </c>
      <c r="D215" s="55">
        <f t="shared" si="108"/>
        <v>0</v>
      </c>
      <c r="E215" s="43">
        <f t="shared" si="101"/>
        <v>0</v>
      </c>
      <c r="F215" s="67">
        <f t="shared" si="108"/>
        <v>0</v>
      </c>
      <c r="G215" s="55">
        <f t="shared" si="108"/>
        <v>0</v>
      </c>
      <c r="H215" s="43">
        <f t="shared" si="102"/>
        <v>0</v>
      </c>
      <c r="I215" s="67">
        <f t="shared" si="108"/>
        <v>0</v>
      </c>
      <c r="J215" s="55">
        <f t="shared" si="108"/>
        <v>0</v>
      </c>
      <c r="K215" s="43">
        <f t="shared" si="103"/>
        <v>0</v>
      </c>
      <c r="L215" s="67">
        <f t="shared" si="108"/>
        <v>0</v>
      </c>
      <c r="M215" s="55">
        <f t="shared" si="108"/>
        <v>0</v>
      </c>
      <c r="N215" s="43">
        <f t="shared" si="104"/>
        <v>0</v>
      </c>
      <c r="O215" s="67">
        <f t="shared" si="108"/>
        <v>0</v>
      </c>
      <c r="P215" s="55">
        <f t="shared" si="108"/>
        <v>0</v>
      </c>
      <c r="Q215" s="43">
        <f t="shared" si="105"/>
        <v>0</v>
      </c>
      <c r="R215" s="63">
        <f t="shared" si="106"/>
        <v>0</v>
      </c>
      <c r="S215" s="63">
        <f t="shared" si="106"/>
        <v>0</v>
      </c>
    </row>
    <row r="216" spans="1:19" ht="12.75" hidden="1">
      <c r="A216" s="54" t="s">
        <v>350</v>
      </c>
      <c r="B216" s="31" t="s">
        <v>317</v>
      </c>
      <c r="C216" s="67"/>
      <c r="D216" s="55"/>
      <c r="E216" s="43">
        <f t="shared" si="101"/>
        <v>0</v>
      </c>
      <c r="F216" s="67"/>
      <c r="G216" s="55"/>
      <c r="H216" s="43">
        <f t="shared" si="102"/>
        <v>0</v>
      </c>
      <c r="I216" s="67"/>
      <c r="J216" s="55"/>
      <c r="K216" s="43">
        <f t="shared" si="103"/>
        <v>0</v>
      </c>
      <c r="L216" s="67"/>
      <c r="M216" s="55"/>
      <c r="N216" s="43">
        <f t="shared" si="104"/>
        <v>0</v>
      </c>
      <c r="O216" s="67"/>
      <c r="P216" s="55"/>
      <c r="Q216" s="43">
        <f t="shared" si="105"/>
        <v>0</v>
      </c>
      <c r="R216" s="63">
        <f t="shared" si="106"/>
        <v>0</v>
      </c>
      <c r="S216" s="63">
        <f t="shared" si="106"/>
        <v>0</v>
      </c>
    </row>
    <row r="217" spans="1:19" ht="12.75" hidden="1">
      <c r="A217" s="54" t="s">
        <v>351</v>
      </c>
      <c r="B217" s="31" t="s">
        <v>319</v>
      </c>
      <c r="C217" s="67"/>
      <c r="D217" s="55"/>
      <c r="E217" s="43">
        <f aca="true" t="shared" si="109" ref="E217:E232">IF(OR(D217=0,C217=0),0,D217/C217)*100</f>
        <v>0</v>
      </c>
      <c r="F217" s="67"/>
      <c r="G217" s="55"/>
      <c r="H217" s="43">
        <f aca="true" t="shared" si="110" ref="H217:H232">IF(OR(G217=0,F217=0),0,G217/F217)*100</f>
        <v>0</v>
      </c>
      <c r="I217" s="67"/>
      <c r="J217" s="55"/>
      <c r="K217" s="43">
        <f aca="true" t="shared" si="111" ref="K217:K232">IF(OR(J217=0,I217=0),0,J217/I217)*100</f>
        <v>0</v>
      </c>
      <c r="L217" s="67"/>
      <c r="M217" s="55"/>
      <c r="N217" s="43">
        <f aca="true" t="shared" si="112" ref="N217:N232">IF(OR(M217=0,L217=0),0,M217/L217)*100</f>
        <v>0</v>
      </c>
      <c r="O217" s="67"/>
      <c r="P217" s="55"/>
      <c r="Q217" s="43">
        <f aca="true" t="shared" si="113" ref="Q217:Q232">IF(OR(P217=0,O217=0),0,P217/O217)*100</f>
        <v>0</v>
      </c>
      <c r="R217" s="63">
        <f aca="true" t="shared" si="114" ref="R217:S232">SUM(C217+F217+I217+L217+O217)</f>
        <v>0</v>
      </c>
      <c r="S217" s="63">
        <f t="shared" si="114"/>
        <v>0</v>
      </c>
    </row>
    <row r="218" spans="1:19" ht="12.75" hidden="1">
      <c r="A218" s="54" t="s">
        <v>352</v>
      </c>
      <c r="B218" s="31" t="s">
        <v>353</v>
      </c>
      <c r="C218" s="67"/>
      <c r="D218" s="55"/>
      <c r="E218" s="43">
        <f t="shared" si="109"/>
        <v>0</v>
      </c>
      <c r="F218" s="67"/>
      <c r="G218" s="55"/>
      <c r="H218" s="43">
        <f t="shared" si="110"/>
        <v>0</v>
      </c>
      <c r="I218" s="67"/>
      <c r="J218" s="55"/>
      <c r="K218" s="43">
        <f t="shared" si="111"/>
        <v>0</v>
      </c>
      <c r="L218" s="67"/>
      <c r="M218" s="55"/>
      <c r="N218" s="43">
        <f t="shared" si="112"/>
        <v>0</v>
      </c>
      <c r="O218" s="67"/>
      <c r="P218" s="55"/>
      <c r="Q218" s="43">
        <f t="shared" si="113"/>
        <v>0</v>
      </c>
      <c r="R218" s="63">
        <f t="shared" si="114"/>
        <v>0</v>
      </c>
      <c r="S218" s="63">
        <f t="shared" si="114"/>
        <v>0</v>
      </c>
    </row>
    <row r="219" spans="1:19" ht="12.75" hidden="1">
      <c r="A219" s="54" t="s">
        <v>354</v>
      </c>
      <c r="B219" s="31" t="s">
        <v>355</v>
      </c>
      <c r="C219" s="67"/>
      <c r="D219" s="55"/>
      <c r="E219" s="43">
        <f t="shared" si="109"/>
        <v>0</v>
      </c>
      <c r="F219" s="67"/>
      <c r="G219" s="55"/>
      <c r="H219" s="43">
        <f t="shared" si="110"/>
        <v>0</v>
      </c>
      <c r="I219" s="67"/>
      <c r="J219" s="55"/>
      <c r="K219" s="43">
        <f t="shared" si="111"/>
        <v>0</v>
      </c>
      <c r="L219" s="67"/>
      <c r="M219" s="55"/>
      <c r="N219" s="43">
        <f t="shared" si="112"/>
        <v>0</v>
      </c>
      <c r="O219" s="67"/>
      <c r="P219" s="55"/>
      <c r="Q219" s="43">
        <f t="shared" si="113"/>
        <v>0</v>
      </c>
      <c r="R219" s="63">
        <f t="shared" si="114"/>
        <v>0</v>
      </c>
      <c r="S219" s="63">
        <f t="shared" si="114"/>
        <v>0</v>
      </c>
    </row>
    <row r="220" spans="1:19" ht="12.75" hidden="1">
      <c r="A220" s="54" t="s">
        <v>356</v>
      </c>
      <c r="B220" s="31" t="s">
        <v>357</v>
      </c>
      <c r="C220" s="67"/>
      <c r="D220" s="55"/>
      <c r="E220" s="43">
        <f t="shared" si="109"/>
        <v>0</v>
      </c>
      <c r="F220" s="67"/>
      <c r="G220" s="55"/>
      <c r="H220" s="43">
        <f t="shared" si="110"/>
        <v>0</v>
      </c>
      <c r="I220" s="67"/>
      <c r="J220" s="55"/>
      <c r="K220" s="43">
        <f t="shared" si="111"/>
        <v>0</v>
      </c>
      <c r="L220" s="67"/>
      <c r="M220" s="55"/>
      <c r="N220" s="43">
        <f t="shared" si="112"/>
        <v>0</v>
      </c>
      <c r="O220" s="67"/>
      <c r="P220" s="55"/>
      <c r="Q220" s="43">
        <f t="shared" si="113"/>
        <v>0</v>
      </c>
      <c r="R220" s="63">
        <f t="shared" si="114"/>
        <v>0</v>
      </c>
      <c r="S220" s="63">
        <f t="shared" si="114"/>
        <v>0</v>
      </c>
    </row>
    <row r="221" spans="1:19" ht="12.75" hidden="1">
      <c r="A221" s="54" t="s">
        <v>358</v>
      </c>
      <c r="B221" s="31" t="s">
        <v>359</v>
      </c>
      <c r="C221" s="67"/>
      <c r="D221" s="55"/>
      <c r="E221" s="43">
        <f t="shared" si="109"/>
        <v>0</v>
      </c>
      <c r="F221" s="67"/>
      <c r="G221" s="55"/>
      <c r="H221" s="43">
        <f t="shared" si="110"/>
        <v>0</v>
      </c>
      <c r="I221" s="67"/>
      <c r="J221" s="55"/>
      <c r="K221" s="43">
        <f t="shared" si="111"/>
        <v>0</v>
      </c>
      <c r="L221" s="67"/>
      <c r="M221" s="55"/>
      <c r="N221" s="43">
        <f t="shared" si="112"/>
        <v>0</v>
      </c>
      <c r="O221" s="67"/>
      <c r="P221" s="55"/>
      <c r="Q221" s="43">
        <f t="shared" si="113"/>
        <v>0</v>
      </c>
      <c r="R221" s="63">
        <f t="shared" si="114"/>
        <v>0</v>
      </c>
      <c r="S221" s="63">
        <f t="shared" si="114"/>
        <v>0</v>
      </c>
    </row>
    <row r="222" spans="1:19" ht="12.75" hidden="1">
      <c r="A222" s="54" t="s">
        <v>360</v>
      </c>
      <c r="B222" s="31" t="s">
        <v>361</v>
      </c>
      <c r="C222" s="67"/>
      <c r="D222" s="55"/>
      <c r="E222" s="43">
        <f t="shared" si="109"/>
        <v>0</v>
      </c>
      <c r="F222" s="67"/>
      <c r="G222" s="55"/>
      <c r="H222" s="43">
        <f t="shared" si="110"/>
        <v>0</v>
      </c>
      <c r="I222" s="67"/>
      <c r="J222" s="55"/>
      <c r="K222" s="43">
        <f t="shared" si="111"/>
        <v>0</v>
      </c>
      <c r="L222" s="67"/>
      <c r="M222" s="55"/>
      <c r="N222" s="43">
        <f t="shared" si="112"/>
        <v>0</v>
      </c>
      <c r="O222" s="67"/>
      <c r="P222" s="55"/>
      <c r="Q222" s="43">
        <f t="shared" si="113"/>
        <v>0</v>
      </c>
      <c r="R222" s="63">
        <f t="shared" si="114"/>
        <v>0</v>
      </c>
      <c r="S222" s="63">
        <f t="shared" si="114"/>
        <v>0</v>
      </c>
    </row>
    <row r="223" spans="1:19" ht="12.75" hidden="1">
      <c r="A223" s="54" t="s">
        <v>362</v>
      </c>
      <c r="B223" s="31" t="s">
        <v>363</v>
      </c>
      <c r="C223" s="67">
        <f aca="true" t="shared" si="115" ref="C223:P223">SUM(C224:C225)</f>
        <v>0</v>
      </c>
      <c r="D223" s="55">
        <f t="shared" si="115"/>
        <v>0</v>
      </c>
      <c r="E223" s="43">
        <f t="shared" si="109"/>
        <v>0</v>
      </c>
      <c r="F223" s="67">
        <f t="shared" si="115"/>
        <v>0</v>
      </c>
      <c r="G223" s="55">
        <f t="shared" si="115"/>
        <v>0</v>
      </c>
      <c r="H223" s="43">
        <f t="shared" si="110"/>
        <v>0</v>
      </c>
      <c r="I223" s="67">
        <f t="shared" si="115"/>
        <v>0</v>
      </c>
      <c r="J223" s="55">
        <f t="shared" si="115"/>
        <v>0</v>
      </c>
      <c r="K223" s="43">
        <f t="shared" si="111"/>
        <v>0</v>
      </c>
      <c r="L223" s="67">
        <f t="shared" si="115"/>
        <v>0</v>
      </c>
      <c r="M223" s="55">
        <f t="shared" si="115"/>
        <v>0</v>
      </c>
      <c r="N223" s="43">
        <f t="shared" si="112"/>
        <v>0</v>
      </c>
      <c r="O223" s="67">
        <f t="shared" si="115"/>
        <v>0</v>
      </c>
      <c r="P223" s="55">
        <f t="shared" si="115"/>
        <v>0</v>
      </c>
      <c r="Q223" s="43">
        <f t="shared" si="113"/>
        <v>0</v>
      </c>
      <c r="R223" s="63">
        <f t="shared" si="114"/>
        <v>0</v>
      </c>
      <c r="S223" s="63">
        <f t="shared" si="114"/>
        <v>0</v>
      </c>
    </row>
    <row r="224" spans="1:19" ht="12.75" hidden="1">
      <c r="A224" s="54" t="s">
        <v>364</v>
      </c>
      <c r="B224" s="31" t="s">
        <v>317</v>
      </c>
      <c r="C224" s="67"/>
      <c r="D224" s="55"/>
      <c r="E224" s="43">
        <f t="shared" si="109"/>
        <v>0</v>
      </c>
      <c r="F224" s="67"/>
      <c r="G224" s="55"/>
      <c r="H224" s="43">
        <f t="shared" si="110"/>
        <v>0</v>
      </c>
      <c r="I224" s="67"/>
      <c r="J224" s="55"/>
      <c r="K224" s="43">
        <f t="shared" si="111"/>
        <v>0</v>
      </c>
      <c r="L224" s="67"/>
      <c r="M224" s="55"/>
      <c r="N224" s="43">
        <f t="shared" si="112"/>
        <v>0</v>
      </c>
      <c r="O224" s="67"/>
      <c r="P224" s="55"/>
      <c r="Q224" s="43">
        <f t="shared" si="113"/>
        <v>0</v>
      </c>
      <c r="R224" s="63">
        <f t="shared" si="114"/>
        <v>0</v>
      </c>
      <c r="S224" s="63">
        <f t="shared" si="114"/>
        <v>0</v>
      </c>
    </row>
    <row r="225" spans="1:19" ht="12.75" hidden="1">
      <c r="A225" s="54" t="s">
        <v>365</v>
      </c>
      <c r="B225" s="31" t="s">
        <v>319</v>
      </c>
      <c r="C225" s="67"/>
      <c r="D225" s="55"/>
      <c r="E225" s="43">
        <f t="shared" si="109"/>
        <v>0</v>
      </c>
      <c r="F225" s="67"/>
      <c r="G225" s="55"/>
      <c r="H225" s="43">
        <f t="shared" si="110"/>
        <v>0</v>
      </c>
      <c r="I225" s="67"/>
      <c r="J225" s="55"/>
      <c r="K225" s="43">
        <f t="shared" si="111"/>
        <v>0</v>
      </c>
      <c r="L225" s="67"/>
      <c r="M225" s="55"/>
      <c r="N225" s="43">
        <f t="shared" si="112"/>
        <v>0</v>
      </c>
      <c r="O225" s="67"/>
      <c r="P225" s="55"/>
      <c r="Q225" s="43">
        <f t="shared" si="113"/>
        <v>0</v>
      </c>
      <c r="R225" s="63">
        <f t="shared" si="114"/>
        <v>0</v>
      </c>
      <c r="S225" s="63">
        <f t="shared" si="114"/>
        <v>0</v>
      </c>
    </row>
    <row r="226" spans="1:19" ht="12.75" hidden="1">
      <c r="A226" s="54" t="s">
        <v>366</v>
      </c>
      <c r="B226" s="31" t="s">
        <v>367</v>
      </c>
      <c r="C226" s="67">
        <f aca="true" t="shared" si="116" ref="C226:P226">SUM(C227:C228)</f>
        <v>0</v>
      </c>
      <c r="D226" s="55">
        <f t="shared" si="116"/>
        <v>0</v>
      </c>
      <c r="E226" s="43">
        <f t="shared" si="109"/>
        <v>0</v>
      </c>
      <c r="F226" s="67">
        <f t="shared" si="116"/>
        <v>0</v>
      </c>
      <c r="G226" s="55">
        <f t="shared" si="116"/>
        <v>0</v>
      </c>
      <c r="H226" s="43">
        <f t="shared" si="110"/>
        <v>0</v>
      </c>
      <c r="I226" s="67">
        <f t="shared" si="116"/>
        <v>0</v>
      </c>
      <c r="J226" s="55">
        <f t="shared" si="116"/>
        <v>0</v>
      </c>
      <c r="K226" s="43">
        <f t="shared" si="111"/>
        <v>0</v>
      </c>
      <c r="L226" s="67">
        <f t="shared" si="116"/>
        <v>0</v>
      </c>
      <c r="M226" s="55">
        <f t="shared" si="116"/>
        <v>0</v>
      </c>
      <c r="N226" s="43">
        <f t="shared" si="112"/>
        <v>0</v>
      </c>
      <c r="O226" s="67">
        <f t="shared" si="116"/>
        <v>0</v>
      </c>
      <c r="P226" s="55">
        <f t="shared" si="116"/>
        <v>0</v>
      </c>
      <c r="Q226" s="43">
        <f t="shared" si="113"/>
        <v>0</v>
      </c>
      <c r="R226" s="63">
        <f t="shared" si="114"/>
        <v>0</v>
      </c>
      <c r="S226" s="63">
        <f t="shared" si="114"/>
        <v>0</v>
      </c>
    </row>
    <row r="227" spans="1:19" ht="12.75" hidden="1">
      <c r="A227" s="54" t="s">
        <v>368</v>
      </c>
      <c r="B227" s="31" t="s">
        <v>317</v>
      </c>
      <c r="C227" s="67"/>
      <c r="D227" s="55"/>
      <c r="E227" s="43">
        <f t="shared" si="109"/>
        <v>0</v>
      </c>
      <c r="F227" s="67"/>
      <c r="G227" s="55"/>
      <c r="H227" s="43">
        <f t="shared" si="110"/>
        <v>0</v>
      </c>
      <c r="I227" s="67"/>
      <c r="J227" s="55"/>
      <c r="K227" s="43">
        <f t="shared" si="111"/>
        <v>0</v>
      </c>
      <c r="L227" s="67"/>
      <c r="M227" s="55"/>
      <c r="N227" s="43">
        <f t="shared" si="112"/>
        <v>0</v>
      </c>
      <c r="O227" s="67"/>
      <c r="P227" s="55"/>
      <c r="Q227" s="43">
        <f t="shared" si="113"/>
        <v>0</v>
      </c>
      <c r="R227" s="63">
        <f t="shared" si="114"/>
        <v>0</v>
      </c>
      <c r="S227" s="63">
        <f t="shared" si="114"/>
        <v>0</v>
      </c>
    </row>
    <row r="228" spans="1:19" ht="12.75" hidden="1">
      <c r="A228" s="54" t="s">
        <v>369</v>
      </c>
      <c r="B228" s="31" t="s">
        <v>319</v>
      </c>
      <c r="C228" s="67"/>
      <c r="D228" s="55"/>
      <c r="E228" s="43">
        <f t="shared" si="109"/>
        <v>0</v>
      </c>
      <c r="F228" s="67"/>
      <c r="G228" s="55"/>
      <c r="H228" s="43">
        <f t="shared" si="110"/>
        <v>0</v>
      </c>
      <c r="I228" s="67"/>
      <c r="J228" s="55"/>
      <c r="K228" s="43">
        <f t="shared" si="111"/>
        <v>0</v>
      </c>
      <c r="L228" s="67"/>
      <c r="M228" s="55"/>
      <c r="N228" s="43">
        <f t="shared" si="112"/>
        <v>0</v>
      </c>
      <c r="O228" s="67"/>
      <c r="P228" s="55"/>
      <c r="Q228" s="43">
        <f t="shared" si="113"/>
        <v>0</v>
      </c>
      <c r="R228" s="63">
        <f t="shared" si="114"/>
        <v>0</v>
      </c>
      <c r="S228" s="63">
        <f t="shared" si="114"/>
        <v>0</v>
      </c>
    </row>
    <row r="229" spans="1:19" ht="12.75" hidden="1">
      <c r="A229" s="54" t="s">
        <v>370</v>
      </c>
      <c r="B229" s="31" t="s">
        <v>371</v>
      </c>
      <c r="C229" s="67"/>
      <c r="D229" s="55"/>
      <c r="E229" s="43">
        <f t="shared" si="109"/>
        <v>0</v>
      </c>
      <c r="F229" s="67"/>
      <c r="G229" s="55"/>
      <c r="H229" s="43">
        <f t="shared" si="110"/>
        <v>0</v>
      </c>
      <c r="I229" s="67"/>
      <c r="J229" s="55"/>
      <c r="K229" s="43">
        <f t="shared" si="111"/>
        <v>0</v>
      </c>
      <c r="L229" s="67"/>
      <c r="M229" s="55"/>
      <c r="N229" s="43">
        <f t="shared" si="112"/>
        <v>0</v>
      </c>
      <c r="O229" s="67"/>
      <c r="P229" s="55"/>
      <c r="Q229" s="43">
        <f t="shared" si="113"/>
        <v>0</v>
      </c>
      <c r="R229" s="63">
        <f t="shared" si="114"/>
        <v>0</v>
      </c>
      <c r="S229" s="63">
        <f t="shared" si="114"/>
        <v>0</v>
      </c>
    </row>
    <row r="230" spans="1:19" ht="12.75" hidden="1">
      <c r="A230" s="54" t="s">
        <v>372</v>
      </c>
      <c r="B230" s="31" t="s">
        <v>373</v>
      </c>
      <c r="C230" s="67"/>
      <c r="D230" s="55"/>
      <c r="E230" s="43">
        <f t="shared" si="109"/>
        <v>0</v>
      </c>
      <c r="F230" s="67"/>
      <c r="G230" s="55"/>
      <c r="H230" s="43">
        <f t="shared" si="110"/>
        <v>0</v>
      </c>
      <c r="I230" s="67"/>
      <c r="J230" s="55"/>
      <c r="K230" s="43">
        <f t="shared" si="111"/>
        <v>0</v>
      </c>
      <c r="L230" s="67"/>
      <c r="M230" s="55"/>
      <c r="N230" s="43">
        <f t="shared" si="112"/>
        <v>0</v>
      </c>
      <c r="O230" s="67"/>
      <c r="P230" s="55"/>
      <c r="Q230" s="43">
        <f t="shared" si="113"/>
        <v>0</v>
      </c>
      <c r="R230" s="63">
        <f t="shared" si="114"/>
        <v>0</v>
      </c>
      <c r="S230" s="63">
        <f t="shared" si="114"/>
        <v>0</v>
      </c>
    </row>
    <row r="231" spans="1:19" ht="12.75" hidden="1">
      <c r="A231" s="54" t="s">
        <v>374</v>
      </c>
      <c r="B231" s="31" t="s">
        <v>375</v>
      </c>
      <c r="C231" s="67"/>
      <c r="D231" s="55"/>
      <c r="E231" s="43">
        <f t="shared" si="109"/>
        <v>0</v>
      </c>
      <c r="F231" s="67"/>
      <c r="G231" s="55"/>
      <c r="H231" s="43">
        <f t="shared" si="110"/>
        <v>0</v>
      </c>
      <c r="I231" s="67"/>
      <c r="J231" s="55"/>
      <c r="K231" s="43">
        <f t="shared" si="111"/>
        <v>0</v>
      </c>
      <c r="L231" s="67"/>
      <c r="M231" s="55"/>
      <c r="N231" s="43">
        <f t="shared" si="112"/>
        <v>0</v>
      </c>
      <c r="O231" s="67"/>
      <c r="P231" s="55"/>
      <c r="Q231" s="43">
        <f t="shared" si="113"/>
        <v>0</v>
      </c>
      <c r="R231" s="63">
        <f t="shared" si="114"/>
        <v>0</v>
      </c>
      <c r="S231" s="63">
        <f t="shared" si="114"/>
        <v>0</v>
      </c>
    </row>
    <row r="232" spans="1:19" ht="12.75" hidden="1">
      <c r="A232" s="54" t="s">
        <v>376</v>
      </c>
      <c r="B232" s="31" t="s">
        <v>377</v>
      </c>
      <c r="C232" s="67"/>
      <c r="D232" s="55"/>
      <c r="E232" s="43">
        <f t="shared" si="109"/>
        <v>0</v>
      </c>
      <c r="F232" s="67"/>
      <c r="G232" s="55"/>
      <c r="H232" s="43">
        <f t="shared" si="110"/>
        <v>0</v>
      </c>
      <c r="I232" s="67"/>
      <c r="J232" s="55"/>
      <c r="K232" s="43">
        <f t="shared" si="111"/>
        <v>0</v>
      </c>
      <c r="L232" s="67"/>
      <c r="M232" s="55"/>
      <c r="N232" s="43">
        <f t="shared" si="112"/>
        <v>0</v>
      </c>
      <c r="O232" s="67"/>
      <c r="P232" s="55"/>
      <c r="Q232" s="43">
        <f t="shared" si="113"/>
        <v>0</v>
      </c>
      <c r="R232" s="63">
        <f t="shared" si="114"/>
        <v>0</v>
      </c>
      <c r="S232" s="63">
        <f t="shared" si="114"/>
        <v>0</v>
      </c>
    </row>
    <row r="233" spans="1:19" ht="12.75" hidden="1">
      <c r="A233" s="54" t="s">
        <v>378</v>
      </c>
      <c r="B233" s="31" t="s">
        <v>379</v>
      </c>
      <c r="C233" s="67"/>
      <c r="D233" s="55"/>
      <c r="E233" s="43">
        <f aca="true" t="shared" si="117" ref="E233:E248">IF(OR(D233=0,C233=0),0,D233/C233)*100</f>
        <v>0</v>
      </c>
      <c r="F233" s="67"/>
      <c r="G233" s="55"/>
      <c r="H233" s="43">
        <f aca="true" t="shared" si="118" ref="H233:H248">IF(OR(G233=0,F233=0),0,G233/F233)*100</f>
        <v>0</v>
      </c>
      <c r="I233" s="67"/>
      <c r="J233" s="55"/>
      <c r="K233" s="43">
        <f aca="true" t="shared" si="119" ref="K233:K248">IF(OR(J233=0,I233=0),0,J233/I233)*100</f>
        <v>0</v>
      </c>
      <c r="L233" s="67"/>
      <c r="M233" s="55"/>
      <c r="N233" s="43">
        <f aca="true" t="shared" si="120" ref="N233:N248">IF(OR(M233=0,L233=0),0,M233/L233)*100</f>
        <v>0</v>
      </c>
      <c r="O233" s="67"/>
      <c r="P233" s="55"/>
      <c r="Q233" s="43">
        <f aca="true" t="shared" si="121" ref="Q233:Q248">IF(OR(P233=0,O233=0),0,P233/O233)*100</f>
        <v>0</v>
      </c>
      <c r="R233" s="63">
        <f aca="true" t="shared" si="122" ref="R233:S248">SUM(C233+F233+I233+L233+O233)</f>
        <v>0</v>
      </c>
      <c r="S233" s="63">
        <f t="shared" si="122"/>
        <v>0</v>
      </c>
    </row>
    <row r="234" spans="1:19" ht="12.75" hidden="1">
      <c r="A234" s="54" t="s">
        <v>380</v>
      </c>
      <c r="B234" s="31" t="s">
        <v>381</v>
      </c>
      <c r="C234" s="67"/>
      <c r="D234" s="55"/>
      <c r="E234" s="43">
        <f t="shared" si="117"/>
        <v>0</v>
      </c>
      <c r="F234" s="67"/>
      <c r="G234" s="55"/>
      <c r="H234" s="43">
        <f t="shared" si="118"/>
        <v>0</v>
      </c>
      <c r="I234" s="67"/>
      <c r="J234" s="55"/>
      <c r="K234" s="43">
        <f t="shared" si="119"/>
        <v>0</v>
      </c>
      <c r="L234" s="67"/>
      <c r="M234" s="55"/>
      <c r="N234" s="43">
        <f t="shared" si="120"/>
        <v>0</v>
      </c>
      <c r="O234" s="67"/>
      <c r="P234" s="55"/>
      <c r="Q234" s="43">
        <f t="shared" si="121"/>
        <v>0</v>
      </c>
      <c r="R234" s="63">
        <f t="shared" si="122"/>
        <v>0</v>
      </c>
      <c r="S234" s="63">
        <f t="shared" si="122"/>
        <v>0</v>
      </c>
    </row>
    <row r="235" spans="1:19" ht="12.75" hidden="1">
      <c r="A235" s="54" t="s">
        <v>382</v>
      </c>
      <c r="B235" s="31" t="s">
        <v>383</v>
      </c>
      <c r="C235" s="67"/>
      <c r="D235" s="55"/>
      <c r="E235" s="43">
        <f t="shared" si="117"/>
        <v>0</v>
      </c>
      <c r="F235" s="67"/>
      <c r="G235" s="55"/>
      <c r="H235" s="43">
        <f t="shared" si="118"/>
        <v>0</v>
      </c>
      <c r="I235" s="67"/>
      <c r="J235" s="55"/>
      <c r="K235" s="43">
        <f t="shared" si="119"/>
        <v>0</v>
      </c>
      <c r="L235" s="67"/>
      <c r="M235" s="55"/>
      <c r="N235" s="43">
        <f t="shared" si="120"/>
        <v>0</v>
      </c>
      <c r="O235" s="67"/>
      <c r="P235" s="55"/>
      <c r="Q235" s="43">
        <f t="shared" si="121"/>
        <v>0</v>
      </c>
      <c r="R235" s="63">
        <f t="shared" si="122"/>
        <v>0</v>
      </c>
      <c r="S235" s="63">
        <f t="shared" si="122"/>
        <v>0</v>
      </c>
    </row>
    <row r="236" spans="1:19" ht="12.75" hidden="1">
      <c r="A236" s="54" t="s">
        <v>384</v>
      </c>
      <c r="B236" s="31" t="s">
        <v>385</v>
      </c>
      <c r="C236" s="67"/>
      <c r="D236" s="55"/>
      <c r="E236" s="43">
        <f t="shared" si="117"/>
        <v>0</v>
      </c>
      <c r="F236" s="67"/>
      <c r="G236" s="55"/>
      <c r="H236" s="43">
        <f t="shared" si="118"/>
        <v>0</v>
      </c>
      <c r="I236" s="67"/>
      <c r="J236" s="55"/>
      <c r="K236" s="43">
        <f t="shared" si="119"/>
        <v>0</v>
      </c>
      <c r="L236" s="67"/>
      <c r="M236" s="55"/>
      <c r="N236" s="43">
        <f t="shared" si="120"/>
        <v>0</v>
      </c>
      <c r="O236" s="67"/>
      <c r="P236" s="55"/>
      <c r="Q236" s="43">
        <f t="shared" si="121"/>
        <v>0</v>
      </c>
      <c r="R236" s="63">
        <f t="shared" si="122"/>
        <v>0</v>
      </c>
      <c r="S236" s="63">
        <f t="shared" si="122"/>
        <v>0</v>
      </c>
    </row>
    <row r="237" spans="1:19" ht="12.75" hidden="1">
      <c r="A237" s="54" t="s">
        <v>386</v>
      </c>
      <c r="B237" s="31" t="s">
        <v>387</v>
      </c>
      <c r="C237" s="67"/>
      <c r="D237" s="55"/>
      <c r="E237" s="43">
        <f t="shared" si="117"/>
        <v>0</v>
      </c>
      <c r="F237" s="67"/>
      <c r="G237" s="55"/>
      <c r="H237" s="43">
        <f t="shared" si="118"/>
        <v>0</v>
      </c>
      <c r="I237" s="67"/>
      <c r="J237" s="55"/>
      <c r="K237" s="43">
        <f t="shared" si="119"/>
        <v>0</v>
      </c>
      <c r="L237" s="67"/>
      <c r="M237" s="55"/>
      <c r="N237" s="43">
        <f t="shared" si="120"/>
        <v>0</v>
      </c>
      <c r="O237" s="67"/>
      <c r="P237" s="55"/>
      <c r="Q237" s="43">
        <f t="shared" si="121"/>
        <v>0</v>
      </c>
      <c r="R237" s="63">
        <f t="shared" si="122"/>
        <v>0</v>
      </c>
      <c r="S237" s="63">
        <f t="shared" si="122"/>
        <v>0</v>
      </c>
    </row>
    <row r="238" spans="1:19" ht="12.75" hidden="1">
      <c r="A238" s="54" t="s">
        <v>388</v>
      </c>
      <c r="B238" s="31" t="s">
        <v>389</v>
      </c>
      <c r="C238" s="67"/>
      <c r="D238" s="55"/>
      <c r="E238" s="43">
        <f t="shared" si="117"/>
        <v>0</v>
      </c>
      <c r="F238" s="67"/>
      <c r="G238" s="55"/>
      <c r="H238" s="43">
        <f t="shared" si="118"/>
        <v>0</v>
      </c>
      <c r="I238" s="67"/>
      <c r="J238" s="55"/>
      <c r="K238" s="43">
        <f t="shared" si="119"/>
        <v>0</v>
      </c>
      <c r="L238" s="67"/>
      <c r="M238" s="55"/>
      <c r="N238" s="43">
        <f t="shared" si="120"/>
        <v>0</v>
      </c>
      <c r="O238" s="67"/>
      <c r="P238" s="55"/>
      <c r="Q238" s="43">
        <f t="shared" si="121"/>
        <v>0</v>
      </c>
      <c r="R238" s="63">
        <f t="shared" si="122"/>
        <v>0</v>
      </c>
      <c r="S238" s="63">
        <f t="shared" si="122"/>
        <v>0</v>
      </c>
    </row>
    <row r="239" spans="1:19" ht="12.75" hidden="1">
      <c r="A239" s="54" t="s">
        <v>390</v>
      </c>
      <c r="B239" s="31" t="s">
        <v>391</v>
      </c>
      <c r="C239" s="67"/>
      <c r="D239" s="55"/>
      <c r="E239" s="43">
        <f t="shared" si="117"/>
        <v>0</v>
      </c>
      <c r="F239" s="67"/>
      <c r="G239" s="55"/>
      <c r="H239" s="43">
        <f t="shared" si="118"/>
        <v>0</v>
      </c>
      <c r="I239" s="67"/>
      <c r="J239" s="55"/>
      <c r="K239" s="43">
        <f t="shared" si="119"/>
        <v>0</v>
      </c>
      <c r="L239" s="67"/>
      <c r="M239" s="55"/>
      <c r="N239" s="43">
        <f t="shared" si="120"/>
        <v>0</v>
      </c>
      <c r="O239" s="67"/>
      <c r="P239" s="55"/>
      <c r="Q239" s="43">
        <f t="shared" si="121"/>
        <v>0</v>
      </c>
      <c r="R239" s="63">
        <f t="shared" si="122"/>
        <v>0</v>
      </c>
      <c r="S239" s="63">
        <f t="shared" si="122"/>
        <v>0</v>
      </c>
    </row>
    <row r="240" spans="1:19" ht="12.75" hidden="1">
      <c r="A240" s="54" t="s">
        <v>392</v>
      </c>
      <c r="B240" s="31" t="s">
        <v>393</v>
      </c>
      <c r="C240" s="67"/>
      <c r="D240" s="55"/>
      <c r="E240" s="43">
        <f t="shared" si="117"/>
        <v>0</v>
      </c>
      <c r="F240" s="67"/>
      <c r="G240" s="55"/>
      <c r="H240" s="43">
        <f t="shared" si="118"/>
        <v>0</v>
      </c>
      <c r="I240" s="67"/>
      <c r="J240" s="55"/>
      <c r="K240" s="43">
        <f t="shared" si="119"/>
        <v>0</v>
      </c>
      <c r="L240" s="67"/>
      <c r="M240" s="55"/>
      <c r="N240" s="43">
        <f t="shared" si="120"/>
        <v>0</v>
      </c>
      <c r="O240" s="67"/>
      <c r="P240" s="55"/>
      <c r="Q240" s="43">
        <f t="shared" si="121"/>
        <v>0</v>
      </c>
      <c r="R240" s="63">
        <f t="shared" si="122"/>
        <v>0</v>
      </c>
      <c r="S240" s="63">
        <f t="shared" si="122"/>
        <v>0</v>
      </c>
    </row>
    <row r="241" spans="1:19" ht="12.75" hidden="1">
      <c r="A241" s="54" t="s">
        <v>394</v>
      </c>
      <c r="B241" s="31" t="s">
        <v>395</v>
      </c>
      <c r="C241" s="67"/>
      <c r="D241" s="55"/>
      <c r="E241" s="43">
        <f t="shared" si="117"/>
        <v>0</v>
      </c>
      <c r="F241" s="67"/>
      <c r="G241" s="55"/>
      <c r="H241" s="43">
        <f t="shared" si="118"/>
        <v>0</v>
      </c>
      <c r="I241" s="67"/>
      <c r="J241" s="55"/>
      <c r="K241" s="43">
        <f t="shared" si="119"/>
        <v>0</v>
      </c>
      <c r="L241" s="67"/>
      <c r="M241" s="55"/>
      <c r="N241" s="43">
        <f t="shared" si="120"/>
        <v>0</v>
      </c>
      <c r="O241" s="67"/>
      <c r="P241" s="55"/>
      <c r="Q241" s="43">
        <f t="shared" si="121"/>
        <v>0</v>
      </c>
      <c r="R241" s="63">
        <f t="shared" si="122"/>
        <v>0</v>
      </c>
      <c r="S241" s="63">
        <f t="shared" si="122"/>
        <v>0</v>
      </c>
    </row>
    <row r="242" spans="1:19" ht="12.75">
      <c r="A242" s="54" t="s">
        <v>396</v>
      </c>
      <c r="B242" s="31" t="s">
        <v>397</v>
      </c>
      <c r="C242" s="67">
        <v>41</v>
      </c>
      <c r="D242" s="55">
        <v>30</v>
      </c>
      <c r="E242" s="43">
        <f t="shared" si="117"/>
        <v>73.17073170731707</v>
      </c>
      <c r="F242" s="67"/>
      <c r="G242" s="55"/>
      <c r="H242" s="43">
        <f t="shared" si="118"/>
        <v>0</v>
      </c>
      <c r="I242" s="67"/>
      <c r="J242" s="55"/>
      <c r="K242" s="43">
        <f t="shared" si="119"/>
        <v>0</v>
      </c>
      <c r="L242" s="67"/>
      <c r="M242" s="55"/>
      <c r="N242" s="43">
        <f t="shared" si="120"/>
        <v>0</v>
      </c>
      <c r="O242" s="67"/>
      <c r="P242" s="55"/>
      <c r="Q242" s="43">
        <f t="shared" si="121"/>
        <v>0</v>
      </c>
      <c r="R242" s="63">
        <f t="shared" si="122"/>
        <v>41</v>
      </c>
      <c r="S242" s="63">
        <f t="shared" si="122"/>
        <v>30</v>
      </c>
    </row>
    <row r="243" spans="1:19" ht="12.75" hidden="1">
      <c r="A243" s="51" t="s">
        <v>398</v>
      </c>
      <c r="B243" s="52" t="s">
        <v>399</v>
      </c>
      <c r="C243" s="66"/>
      <c r="D243" s="53"/>
      <c r="E243" s="46">
        <f t="shared" si="117"/>
        <v>0</v>
      </c>
      <c r="F243" s="66"/>
      <c r="G243" s="53"/>
      <c r="H243" s="46">
        <f t="shared" si="118"/>
        <v>0</v>
      </c>
      <c r="I243" s="66"/>
      <c r="J243" s="53"/>
      <c r="K243" s="46">
        <f t="shared" si="119"/>
        <v>0</v>
      </c>
      <c r="L243" s="66"/>
      <c r="M243" s="53"/>
      <c r="N243" s="46">
        <f t="shared" si="120"/>
        <v>0</v>
      </c>
      <c r="O243" s="66"/>
      <c r="P243" s="53"/>
      <c r="Q243" s="46">
        <f t="shared" si="121"/>
        <v>0</v>
      </c>
      <c r="R243" s="63">
        <f t="shared" si="122"/>
        <v>0</v>
      </c>
      <c r="S243" s="63">
        <f t="shared" si="122"/>
        <v>0</v>
      </c>
    </row>
    <row r="244" spans="1:19" ht="12.75">
      <c r="A244" s="51" t="s">
        <v>400</v>
      </c>
      <c r="B244" s="52" t="s">
        <v>401</v>
      </c>
      <c r="C244" s="66">
        <v>646</v>
      </c>
      <c r="D244" s="53">
        <v>646</v>
      </c>
      <c r="E244" s="46">
        <f t="shared" si="117"/>
        <v>100</v>
      </c>
      <c r="F244" s="66"/>
      <c r="G244" s="53"/>
      <c r="H244" s="46">
        <f t="shared" si="118"/>
        <v>0</v>
      </c>
      <c r="I244" s="66">
        <v>5335</v>
      </c>
      <c r="J244" s="53">
        <v>1180</v>
      </c>
      <c r="K244" s="46">
        <f t="shared" si="119"/>
        <v>22.118088097469542</v>
      </c>
      <c r="L244" s="66"/>
      <c r="M244" s="53"/>
      <c r="N244" s="46">
        <f t="shared" si="120"/>
        <v>0</v>
      </c>
      <c r="O244" s="66"/>
      <c r="P244" s="53"/>
      <c r="Q244" s="46">
        <f t="shared" si="121"/>
        <v>0</v>
      </c>
      <c r="R244" s="63">
        <f t="shared" si="122"/>
        <v>5981</v>
      </c>
      <c r="S244" s="63">
        <f t="shared" si="122"/>
        <v>1826</v>
      </c>
    </row>
    <row r="245" spans="1:19" ht="12.75" hidden="1">
      <c r="A245" s="51" t="s">
        <v>402</v>
      </c>
      <c r="B245" s="52" t="s">
        <v>403</v>
      </c>
      <c r="C245" s="66"/>
      <c r="D245" s="53"/>
      <c r="E245" s="46">
        <f t="shared" si="117"/>
        <v>0</v>
      </c>
      <c r="F245" s="66"/>
      <c r="G245" s="53"/>
      <c r="H245" s="46">
        <f t="shared" si="118"/>
        <v>0</v>
      </c>
      <c r="I245" s="66"/>
      <c r="J245" s="53"/>
      <c r="K245" s="46">
        <f t="shared" si="119"/>
        <v>0</v>
      </c>
      <c r="L245" s="66"/>
      <c r="M245" s="53"/>
      <c r="N245" s="46">
        <f t="shared" si="120"/>
        <v>0</v>
      </c>
      <c r="O245" s="66"/>
      <c r="P245" s="53"/>
      <c r="Q245" s="46">
        <f t="shared" si="121"/>
        <v>0</v>
      </c>
      <c r="R245" s="63">
        <f t="shared" si="122"/>
        <v>0</v>
      </c>
      <c r="S245" s="63">
        <f t="shared" si="122"/>
        <v>0</v>
      </c>
    </row>
    <row r="246" spans="1:19" ht="12.75" hidden="1">
      <c r="A246" s="51" t="s">
        <v>404</v>
      </c>
      <c r="B246" s="52" t="s">
        <v>405</v>
      </c>
      <c r="C246" s="66">
        <f aca="true" t="shared" si="123" ref="C246:P246">SUM(C247+C252+C257+C258+C259)</f>
        <v>0</v>
      </c>
      <c r="D246" s="53">
        <f t="shared" si="123"/>
        <v>0</v>
      </c>
      <c r="E246" s="46">
        <f t="shared" si="117"/>
        <v>0</v>
      </c>
      <c r="F246" s="66">
        <f t="shared" si="123"/>
        <v>0</v>
      </c>
      <c r="G246" s="53">
        <f t="shared" si="123"/>
        <v>0</v>
      </c>
      <c r="H246" s="46">
        <f t="shared" si="118"/>
        <v>0</v>
      </c>
      <c r="I246" s="66">
        <f t="shared" si="123"/>
        <v>0</v>
      </c>
      <c r="J246" s="53">
        <f t="shared" si="123"/>
        <v>0</v>
      </c>
      <c r="K246" s="46">
        <f t="shared" si="119"/>
        <v>0</v>
      </c>
      <c r="L246" s="66">
        <f t="shared" si="123"/>
        <v>0</v>
      </c>
      <c r="M246" s="53">
        <f t="shared" si="123"/>
        <v>0</v>
      </c>
      <c r="N246" s="46">
        <f t="shared" si="120"/>
        <v>0</v>
      </c>
      <c r="O246" s="66">
        <f t="shared" si="123"/>
        <v>0</v>
      </c>
      <c r="P246" s="53">
        <f t="shared" si="123"/>
        <v>0</v>
      </c>
      <c r="Q246" s="46">
        <f t="shared" si="121"/>
        <v>0</v>
      </c>
      <c r="R246" s="63">
        <f t="shared" si="122"/>
        <v>0</v>
      </c>
      <c r="S246" s="63">
        <f t="shared" si="122"/>
        <v>0</v>
      </c>
    </row>
    <row r="247" spans="1:19" ht="12.75" hidden="1">
      <c r="A247" s="51" t="s">
        <v>406</v>
      </c>
      <c r="B247" s="52" t="s">
        <v>407</v>
      </c>
      <c r="C247" s="66">
        <f aca="true" t="shared" si="124" ref="C247:P247">SUM(C248:C251)</f>
        <v>0</v>
      </c>
      <c r="D247" s="53">
        <f t="shared" si="124"/>
        <v>0</v>
      </c>
      <c r="E247" s="46">
        <f t="shared" si="117"/>
        <v>0</v>
      </c>
      <c r="F247" s="66">
        <f t="shared" si="124"/>
        <v>0</v>
      </c>
      <c r="G247" s="53">
        <f t="shared" si="124"/>
        <v>0</v>
      </c>
      <c r="H247" s="46">
        <f t="shared" si="118"/>
        <v>0</v>
      </c>
      <c r="I247" s="66">
        <f t="shared" si="124"/>
        <v>0</v>
      </c>
      <c r="J247" s="53">
        <f t="shared" si="124"/>
        <v>0</v>
      </c>
      <c r="K247" s="46">
        <f t="shared" si="119"/>
        <v>0</v>
      </c>
      <c r="L247" s="66">
        <f t="shared" si="124"/>
        <v>0</v>
      </c>
      <c r="M247" s="53">
        <f t="shared" si="124"/>
        <v>0</v>
      </c>
      <c r="N247" s="46">
        <f t="shared" si="120"/>
        <v>0</v>
      </c>
      <c r="O247" s="66">
        <f t="shared" si="124"/>
        <v>0</v>
      </c>
      <c r="P247" s="53">
        <f t="shared" si="124"/>
        <v>0</v>
      </c>
      <c r="Q247" s="46">
        <f t="shared" si="121"/>
        <v>0</v>
      </c>
      <c r="R247" s="63">
        <f t="shared" si="122"/>
        <v>0</v>
      </c>
      <c r="S247" s="63">
        <f t="shared" si="122"/>
        <v>0</v>
      </c>
    </row>
    <row r="248" spans="1:19" ht="12.75" hidden="1">
      <c r="A248" s="54" t="s">
        <v>408</v>
      </c>
      <c r="B248" s="31" t="s">
        <v>409</v>
      </c>
      <c r="C248" s="67"/>
      <c r="D248" s="55"/>
      <c r="E248" s="43">
        <f t="shared" si="117"/>
        <v>0</v>
      </c>
      <c r="F248" s="67"/>
      <c r="G248" s="55"/>
      <c r="H248" s="43">
        <f t="shared" si="118"/>
        <v>0</v>
      </c>
      <c r="I248" s="67"/>
      <c r="J248" s="55"/>
      <c r="K248" s="43">
        <f t="shared" si="119"/>
        <v>0</v>
      </c>
      <c r="L248" s="67"/>
      <c r="M248" s="55"/>
      <c r="N248" s="43">
        <f t="shared" si="120"/>
        <v>0</v>
      </c>
      <c r="O248" s="67"/>
      <c r="P248" s="55"/>
      <c r="Q248" s="43">
        <f t="shared" si="121"/>
        <v>0</v>
      </c>
      <c r="R248" s="63">
        <f t="shared" si="122"/>
        <v>0</v>
      </c>
      <c r="S248" s="63">
        <f t="shared" si="122"/>
        <v>0</v>
      </c>
    </row>
    <row r="249" spans="1:19" ht="12.75" hidden="1">
      <c r="A249" s="54" t="s">
        <v>410</v>
      </c>
      <c r="B249" s="31" t="s">
        <v>411</v>
      </c>
      <c r="C249" s="67"/>
      <c r="D249" s="55"/>
      <c r="E249" s="43">
        <f aca="true" t="shared" si="125" ref="E249:E264">IF(OR(D249=0,C249=0),0,D249/C249)*100</f>
        <v>0</v>
      </c>
      <c r="F249" s="67"/>
      <c r="G249" s="55"/>
      <c r="H249" s="43">
        <f aca="true" t="shared" si="126" ref="H249:H264">IF(OR(G249=0,F249=0),0,G249/F249)*100</f>
        <v>0</v>
      </c>
      <c r="I249" s="67"/>
      <c r="J249" s="55"/>
      <c r="K249" s="43">
        <f aca="true" t="shared" si="127" ref="K249:K264">IF(OR(J249=0,I249=0),0,J249/I249)*100</f>
        <v>0</v>
      </c>
      <c r="L249" s="67"/>
      <c r="M249" s="55"/>
      <c r="N249" s="43">
        <f aca="true" t="shared" si="128" ref="N249:N264">IF(OR(M249=0,L249=0),0,M249/L249)*100</f>
        <v>0</v>
      </c>
      <c r="O249" s="67"/>
      <c r="P249" s="55"/>
      <c r="Q249" s="43">
        <f aca="true" t="shared" si="129" ref="Q249:Q264">IF(OR(P249=0,O249=0),0,P249/O249)*100</f>
        <v>0</v>
      </c>
      <c r="R249" s="63">
        <f aca="true" t="shared" si="130" ref="R249:S264">SUM(C249+F249+I249+L249+O249)</f>
        <v>0</v>
      </c>
      <c r="S249" s="63">
        <f t="shared" si="130"/>
        <v>0</v>
      </c>
    </row>
    <row r="250" spans="1:19" ht="12.75" hidden="1">
      <c r="A250" s="54" t="s">
        <v>412</v>
      </c>
      <c r="B250" s="31" t="s">
        <v>184</v>
      </c>
      <c r="C250" s="67"/>
      <c r="D250" s="55"/>
      <c r="E250" s="43">
        <f t="shared" si="125"/>
        <v>0</v>
      </c>
      <c r="F250" s="67"/>
      <c r="G250" s="55"/>
      <c r="H250" s="43">
        <f t="shared" si="126"/>
        <v>0</v>
      </c>
      <c r="I250" s="67"/>
      <c r="J250" s="55"/>
      <c r="K250" s="43">
        <f t="shared" si="127"/>
        <v>0</v>
      </c>
      <c r="L250" s="67"/>
      <c r="M250" s="55"/>
      <c r="N250" s="43">
        <f t="shared" si="128"/>
        <v>0</v>
      </c>
      <c r="O250" s="67"/>
      <c r="P250" s="55"/>
      <c r="Q250" s="43">
        <f t="shared" si="129"/>
        <v>0</v>
      </c>
      <c r="R250" s="63">
        <f t="shared" si="130"/>
        <v>0</v>
      </c>
      <c r="S250" s="63">
        <f t="shared" si="130"/>
        <v>0</v>
      </c>
    </row>
    <row r="251" spans="1:19" ht="12.75" hidden="1">
      <c r="A251" s="54" t="s">
        <v>413</v>
      </c>
      <c r="B251" s="31" t="s">
        <v>414</v>
      </c>
      <c r="C251" s="67"/>
      <c r="D251" s="55"/>
      <c r="E251" s="43">
        <f t="shared" si="125"/>
        <v>0</v>
      </c>
      <c r="F251" s="67"/>
      <c r="G251" s="55"/>
      <c r="H251" s="43">
        <f t="shared" si="126"/>
        <v>0</v>
      </c>
      <c r="I251" s="67"/>
      <c r="J251" s="55"/>
      <c r="K251" s="43">
        <f t="shared" si="127"/>
        <v>0</v>
      </c>
      <c r="L251" s="67"/>
      <c r="M251" s="55"/>
      <c r="N251" s="43">
        <f t="shared" si="128"/>
        <v>0</v>
      </c>
      <c r="O251" s="67"/>
      <c r="P251" s="55"/>
      <c r="Q251" s="43">
        <f t="shared" si="129"/>
        <v>0</v>
      </c>
      <c r="R251" s="63">
        <f t="shared" si="130"/>
        <v>0</v>
      </c>
      <c r="S251" s="63">
        <f t="shared" si="130"/>
        <v>0</v>
      </c>
    </row>
    <row r="252" spans="1:19" ht="12.75" hidden="1">
      <c r="A252" s="51" t="s">
        <v>415</v>
      </c>
      <c r="B252" s="52" t="s">
        <v>416</v>
      </c>
      <c r="C252" s="66">
        <f aca="true" t="shared" si="131" ref="C252:P252">SUM(C253:C256)</f>
        <v>0</v>
      </c>
      <c r="D252" s="53">
        <f t="shared" si="131"/>
        <v>0</v>
      </c>
      <c r="E252" s="46">
        <f t="shared" si="125"/>
        <v>0</v>
      </c>
      <c r="F252" s="66">
        <f t="shared" si="131"/>
        <v>0</v>
      </c>
      <c r="G252" s="53">
        <f t="shared" si="131"/>
        <v>0</v>
      </c>
      <c r="H252" s="46">
        <f t="shared" si="126"/>
        <v>0</v>
      </c>
      <c r="I252" s="66">
        <f t="shared" si="131"/>
        <v>0</v>
      </c>
      <c r="J252" s="53">
        <f t="shared" si="131"/>
        <v>0</v>
      </c>
      <c r="K252" s="46">
        <f t="shared" si="127"/>
        <v>0</v>
      </c>
      <c r="L252" s="66">
        <f t="shared" si="131"/>
        <v>0</v>
      </c>
      <c r="M252" s="53">
        <f t="shared" si="131"/>
        <v>0</v>
      </c>
      <c r="N252" s="46">
        <f t="shared" si="128"/>
        <v>0</v>
      </c>
      <c r="O252" s="66">
        <f t="shared" si="131"/>
        <v>0</v>
      </c>
      <c r="P252" s="53">
        <f t="shared" si="131"/>
        <v>0</v>
      </c>
      <c r="Q252" s="46">
        <f t="shared" si="129"/>
        <v>0</v>
      </c>
      <c r="R252" s="63">
        <f t="shared" si="130"/>
        <v>0</v>
      </c>
      <c r="S252" s="63">
        <f t="shared" si="130"/>
        <v>0</v>
      </c>
    </row>
    <row r="253" spans="1:19" ht="12.75" hidden="1">
      <c r="A253" s="54" t="s">
        <v>417</v>
      </c>
      <c r="B253" s="31" t="s">
        <v>409</v>
      </c>
      <c r="C253" s="67"/>
      <c r="D253" s="55"/>
      <c r="E253" s="43">
        <f t="shared" si="125"/>
        <v>0</v>
      </c>
      <c r="F253" s="67"/>
      <c r="G253" s="55"/>
      <c r="H253" s="43">
        <f t="shared" si="126"/>
        <v>0</v>
      </c>
      <c r="I253" s="67"/>
      <c r="J253" s="55"/>
      <c r="K253" s="43">
        <f t="shared" si="127"/>
        <v>0</v>
      </c>
      <c r="L253" s="67"/>
      <c r="M253" s="55"/>
      <c r="N253" s="43">
        <f t="shared" si="128"/>
        <v>0</v>
      </c>
      <c r="O253" s="67"/>
      <c r="P253" s="55"/>
      <c r="Q253" s="43">
        <f t="shared" si="129"/>
        <v>0</v>
      </c>
      <c r="R253" s="63">
        <f t="shared" si="130"/>
        <v>0</v>
      </c>
      <c r="S253" s="63">
        <f t="shared" si="130"/>
        <v>0</v>
      </c>
    </row>
    <row r="254" spans="1:19" ht="12.75" hidden="1">
      <c r="A254" s="54" t="s">
        <v>418</v>
      </c>
      <c r="B254" s="31" t="s">
        <v>411</v>
      </c>
      <c r="C254" s="67"/>
      <c r="D254" s="55"/>
      <c r="E254" s="43">
        <f t="shared" si="125"/>
        <v>0</v>
      </c>
      <c r="F254" s="67"/>
      <c r="G254" s="55"/>
      <c r="H254" s="43">
        <f t="shared" si="126"/>
        <v>0</v>
      </c>
      <c r="I254" s="67"/>
      <c r="J254" s="55"/>
      <c r="K254" s="43">
        <f t="shared" si="127"/>
        <v>0</v>
      </c>
      <c r="L254" s="67"/>
      <c r="M254" s="55"/>
      <c r="N254" s="43">
        <f t="shared" si="128"/>
        <v>0</v>
      </c>
      <c r="O254" s="67"/>
      <c r="P254" s="55"/>
      <c r="Q254" s="43">
        <f t="shared" si="129"/>
        <v>0</v>
      </c>
      <c r="R254" s="63">
        <f t="shared" si="130"/>
        <v>0</v>
      </c>
      <c r="S254" s="63">
        <f t="shared" si="130"/>
        <v>0</v>
      </c>
    </row>
    <row r="255" spans="1:19" ht="12.75" hidden="1">
      <c r="A255" s="54" t="s">
        <v>419</v>
      </c>
      <c r="B255" s="31" t="s">
        <v>420</v>
      </c>
      <c r="C255" s="67"/>
      <c r="D255" s="55"/>
      <c r="E255" s="43">
        <f t="shared" si="125"/>
        <v>0</v>
      </c>
      <c r="F255" s="67"/>
      <c r="G255" s="55"/>
      <c r="H255" s="43">
        <f t="shared" si="126"/>
        <v>0</v>
      </c>
      <c r="I255" s="67"/>
      <c r="J255" s="55"/>
      <c r="K255" s="43">
        <f t="shared" si="127"/>
        <v>0</v>
      </c>
      <c r="L255" s="67"/>
      <c r="M255" s="55"/>
      <c r="N255" s="43">
        <f t="shared" si="128"/>
        <v>0</v>
      </c>
      <c r="O255" s="67"/>
      <c r="P255" s="55"/>
      <c r="Q255" s="43">
        <f t="shared" si="129"/>
        <v>0</v>
      </c>
      <c r="R255" s="63">
        <f t="shared" si="130"/>
        <v>0</v>
      </c>
      <c r="S255" s="63">
        <f t="shared" si="130"/>
        <v>0</v>
      </c>
    </row>
    <row r="256" spans="1:19" ht="12.75" hidden="1">
      <c r="A256" s="54" t="s">
        <v>421</v>
      </c>
      <c r="B256" s="31" t="s">
        <v>414</v>
      </c>
      <c r="C256" s="67"/>
      <c r="D256" s="55"/>
      <c r="E256" s="43">
        <f t="shared" si="125"/>
        <v>0</v>
      </c>
      <c r="F256" s="67"/>
      <c r="G256" s="55"/>
      <c r="H256" s="43">
        <f t="shared" si="126"/>
        <v>0</v>
      </c>
      <c r="I256" s="67"/>
      <c r="J256" s="55"/>
      <c r="K256" s="43">
        <f t="shared" si="127"/>
        <v>0</v>
      </c>
      <c r="L256" s="67"/>
      <c r="M256" s="55"/>
      <c r="N256" s="43">
        <f t="shared" si="128"/>
        <v>0</v>
      </c>
      <c r="O256" s="67"/>
      <c r="P256" s="55"/>
      <c r="Q256" s="43">
        <f t="shared" si="129"/>
        <v>0</v>
      </c>
      <c r="R256" s="63">
        <f t="shared" si="130"/>
        <v>0</v>
      </c>
      <c r="S256" s="63">
        <f t="shared" si="130"/>
        <v>0</v>
      </c>
    </row>
    <row r="257" spans="1:19" ht="12.75" hidden="1">
      <c r="A257" s="51" t="s">
        <v>422</v>
      </c>
      <c r="B257" s="52" t="s">
        <v>423</v>
      </c>
      <c r="C257" s="66"/>
      <c r="D257" s="53"/>
      <c r="E257" s="46">
        <f t="shared" si="125"/>
        <v>0</v>
      </c>
      <c r="F257" s="66"/>
      <c r="G257" s="53"/>
      <c r="H257" s="46">
        <f t="shared" si="126"/>
        <v>0</v>
      </c>
      <c r="I257" s="66"/>
      <c r="J257" s="53"/>
      <c r="K257" s="46">
        <f t="shared" si="127"/>
        <v>0</v>
      </c>
      <c r="L257" s="66"/>
      <c r="M257" s="53"/>
      <c r="N257" s="46">
        <f t="shared" si="128"/>
        <v>0</v>
      </c>
      <c r="O257" s="66"/>
      <c r="P257" s="53"/>
      <c r="Q257" s="46">
        <f t="shared" si="129"/>
        <v>0</v>
      </c>
      <c r="R257" s="63">
        <f t="shared" si="130"/>
        <v>0</v>
      </c>
      <c r="S257" s="63">
        <f t="shared" si="130"/>
        <v>0</v>
      </c>
    </row>
    <row r="258" spans="1:19" ht="12.75" hidden="1">
      <c r="A258" s="51" t="s">
        <v>424</v>
      </c>
      <c r="B258" s="52" t="s">
        <v>399</v>
      </c>
      <c r="C258" s="66"/>
      <c r="D258" s="53"/>
      <c r="E258" s="46">
        <f t="shared" si="125"/>
        <v>0</v>
      </c>
      <c r="F258" s="66"/>
      <c r="G258" s="53"/>
      <c r="H258" s="46">
        <f t="shared" si="126"/>
        <v>0</v>
      </c>
      <c r="I258" s="66"/>
      <c r="J258" s="53"/>
      <c r="K258" s="46">
        <f t="shared" si="127"/>
        <v>0</v>
      </c>
      <c r="L258" s="66"/>
      <c r="M258" s="53"/>
      <c r="N258" s="46">
        <f t="shared" si="128"/>
        <v>0</v>
      </c>
      <c r="O258" s="66"/>
      <c r="P258" s="53"/>
      <c r="Q258" s="46">
        <f t="shared" si="129"/>
        <v>0</v>
      </c>
      <c r="R258" s="63">
        <f t="shared" si="130"/>
        <v>0</v>
      </c>
      <c r="S258" s="63">
        <f t="shared" si="130"/>
        <v>0</v>
      </c>
    </row>
    <row r="259" spans="1:19" ht="12.75" hidden="1">
      <c r="A259" s="51" t="s">
        <v>425</v>
      </c>
      <c r="B259" s="52" t="s">
        <v>403</v>
      </c>
      <c r="C259" s="66"/>
      <c r="D259" s="53"/>
      <c r="E259" s="46">
        <f t="shared" si="125"/>
        <v>0</v>
      </c>
      <c r="F259" s="66"/>
      <c r="G259" s="53"/>
      <c r="H259" s="46">
        <f t="shared" si="126"/>
        <v>0</v>
      </c>
      <c r="I259" s="66"/>
      <c r="J259" s="53"/>
      <c r="K259" s="46">
        <f t="shared" si="127"/>
        <v>0</v>
      </c>
      <c r="L259" s="66"/>
      <c r="M259" s="53"/>
      <c r="N259" s="46">
        <f t="shared" si="128"/>
        <v>0</v>
      </c>
      <c r="O259" s="66"/>
      <c r="P259" s="53"/>
      <c r="Q259" s="46">
        <f t="shared" si="129"/>
        <v>0</v>
      </c>
      <c r="R259" s="63">
        <f t="shared" si="130"/>
        <v>0</v>
      </c>
      <c r="S259" s="63">
        <f t="shared" si="130"/>
        <v>0</v>
      </c>
    </row>
    <row r="260" spans="1:19" ht="12.75">
      <c r="A260" s="51" t="s">
        <v>426</v>
      </c>
      <c r="B260" s="52" t="s">
        <v>427</v>
      </c>
      <c r="C260" s="66">
        <f aca="true" t="shared" si="132" ref="C260:P260">SUM(C261+C264+C312+C313+C314)</f>
        <v>1262515</v>
      </c>
      <c r="D260" s="53">
        <f t="shared" si="132"/>
        <v>1033332</v>
      </c>
      <c r="E260" s="46">
        <f t="shared" si="125"/>
        <v>81.84710676704832</v>
      </c>
      <c r="F260" s="66">
        <f t="shared" si="132"/>
        <v>1314224</v>
      </c>
      <c r="G260" s="53">
        <f t="shared" si="132"/>
        <v>349717</v>
      </c>
      <c r="H260" s="46">
        <f t="shared" si="126"/>
        <v>26.610151694079548</v>
      </c>
      <c r="I260" s="66">
        <f t="shared" si="132"/>
        <v>1103637</v>
      </c>
      <c r="J260" s="53">
        <f t="shared" si="132"/>
        <v>191622</v>
      </c>
      <c r="K260" s="46">
        <f t="shared" si="127"/>
        <v>17.36277417302972</v>
      </c>
      <c r="L260" s="66">
        <f t="shared" si="132"/>
        <v>1317743</v>
      </c>
      <c r="M260" s="53">
        <f t="shared" si="132"/>
        <v>1030010</v>
      </c>
      <c r="N260" s="46">
        <f t="shared" si="128"/>
        <v>78.164710417737</v>
      </c>
      <c r="O260" s="66">
        <f t="shared" si="132"/>
        <v>944415</v>
      </c>
      <c r="P260" s="53">
        <f t="shared" si="132"/>
        <v>812138</v>
      </c>
      <c r="Q260" s="46">
        <f t="shared" si="129"/>
        <v>85.99376333497456</v>
      </c>
      <c r="R260" s="63">
        <f t="shared" si="130"/>
        <v>5942534</v>
      </c>
      <c r="S260" s="63">
        <f t="shared" si="130"/>
        <v>3416819</v>
      </c>
    </row>
    <row r="261" spans="1:19" ht="12.75">
      <c r="A261" s="51" t="s">
        <v>428</v>
      </c>
      <c r="B261" s="52" t="s">
        <v>429</v>
      </c>
      <c r="C261" s="66">
        <f aca="true" t="shared" si="133" ref="C261:P261">SUM(C262:C263)</f>
        <v>1251995</v>
      </c>
      <c r="D261" s="53">
        <f t="shared" si="133"/>
        <v>1028403</v>
      </c>
      <c r="E261" s="46">
        <f t="shared" si="125"/>
        <v>82.14114273619305</v>
      </c>
      <c r="F261" s="66">
        <f t="shared" si="133"/>
        <v>1314223</v>
      </c>
      <c r="G261" s="53">
        <f t="shared" si="133"/>
        <v>349717</v>
      </c>
      <c r="H261" s="46">
        <f t="shared" si="126"/>
        <v>26.610171941900273</v>
      </c>
      <c r="I261" s="66">
        <f t="shared" si="133"/>
        <v>1056124</v>
      </c>
      <c r="J261" s="53">
        <f t="shared" si="133"/>
        <v>191622</v>
      </c>
      <c r="K261" s="46">
        <f t="shared" si="127"/>
        <v>18.14389219447716</v>
      </c>
      <c r="L261" s="66">
        <f t="shared" si="133"/>
        <v>1317743</v>
      </c>
      <c r="M261" s="53">
        <f t="shared" si="133"/>
        <v>1030010</v>
      </c>
      <c r="N261" s="46">
        <f t="shared" si="128"/>
        <v>78.164710417737</v>
      </c>
      <c r="O261" s="66">
        <f t="shared" si="133"/>
        <v>934971</v>
      </c>
      <c r="P261" s="53">
        <f t="shared" si="133"/>
        <v>802694</v>
      </c>
      <c r="Q261" s="46">
        <f t="shared" si="129"/>
        <v>85.85228846670111</v>
      </c>
      <c r="R261" s="63">
        <f t="shared" si="130"/>
        <v>5875056</v>
      </c>
      <c r="S261" s="63">
        <f t="shared" si="130"/>
        <v>3402446</v>
      </c>
    </row>
    <row r="262" spans="1:19" ht="12.75">
      <c r="A262" s="54" t="s">
        <v>430</v>
      </c>
      <c r="B262" s="31" t="s">
        <v>431</v>
      </c>
      <c r="C262" s="67">
        <v>1251995</v>
      </c>
      <c r="D262" s="64">
        <v>1028403</v>
      </c>
      <c r="E262" s="43">
        <f t="shared" si="125"/>
        <v>82.14114273619305</v>
      </c>
      <c r="F262" s="67">
        <v>1314223</v>
      </c>
      <c r="G262" s="55">
        <f>287152+62565</f>
        <v>349717</v>
      </c>
      <c r="H262" s="43">
        <f t="shared" si="126"/>
        <v>26.610171941900273</v>
      </c>
      <c r="I262" s="67">
        <v>1056124</v>
      </c>
      <c r="J262" s="55">
        <f>155784+35838</f>
        <v>191622</v>
      </c>
      <c r="K262" s="43">
        <f t="shared" si="127"/>
        <v>18.14389219447716</v>
      </c>
      <c r="L262" s="67">
        <v>1317743</v>
      </c>
      <c r="M262" s="55">
        <f>927266+102744</f>
        <v>1030010</v>
      </c>
      <c r="N262" s="43">
        <f t="shared" si="128"/>
        <v>78.164710417737</v>
      </c>
      <c r="O262" s="67">
        <v>79850</v>
      </c>
      <c r="P262" s="55">
        <v>68850</v>
      </c>
      <c r="Q262" s="43">
        <f t="shared" si="129"/>
        <v>86.22417031934879</v>
      </c>
      <c r="R262" s="63">
        <f t="shared" si="130"/>
        <v>5019935</v>
      </c>
      <c r="S262" s="63">
        <f t="shared" si="130"/>
        <v>2668602</v>
      </c>
    </row>
    <row r="263" spans="1:19" ht="12.75">
      <c r="A263" s="54" t="s">
        <v>432</v>
      </c>
      <c r="B263" s="31" t="s">
        <v>433</v>
      </c>
      <c r="C263" s="67"/>
      <c r="D263" s="55"/>
      <c r="E263" s="43">
        <f t="shared" si="125"/>
        <v>0</v>
      </c>
      <c r="F263" s="67"/>
      <c r="G263" s="55"/>
      <c r="H263" s="43">
        <f t="shared" si="126"/>
        <v>0</v>
      </c>
      <c r="I263" s="67"/>
      <c r="J263" s="55"/>
      <c r="K263" s="43">
        <f t="shared" si="127"/>
        <v>0</v>
      </c>
      <c r="L263" s="67"/>
      <c r="M263" s="55"/>
      <c r="N263" s="43">
        <f t="shared" si="128"/>
        <v>0</v>
      </c>
      <c r="O263" s="67">
        <v>855121</v>
      </c>
      <c r="P263" s="55">
        <v>733844</v>
      </c>
      <c r="Q263" s="43">
        <f t="shared" si="129"/>
        <v>85.81756266072287</v>
      </c>
      <c r="R263" s="63">
        <f t="shared" si="130"/>
        <v>855121</v>
      </c>
      <c r="S263" s="63">
        <f t="shared" si="130"/>
        <v>733844</v>
      </c>
    </row>
    <row r="264" spans="1:19" ht="12.75">
      <c r="A264" s="51" t="s">
        <v>434</v>
      </c>
      <c r="B264" s="52" t="s">
        <v>435</v>
      </c>
      <c r="C264" s="66">
        <f aca="true" t="shared" si="134" ref="C264:P264">SUM(C265:C311)</f>
        <v>160</v>
      </c>
      <c r="D264" s="53">
        <f t="shared" si="134"/>
        <v>160</v>
      </c>
      <c r="E264" s="46">
        <f t="shared" si="125"/>
        <v>100</v>
      </c>
      <c r="F264" s="66">
        <f t="shared" si="134"/>
        <v>1</v>
      </c>
      <c r="G264" s="53">
        <f t="shared" si="134"/>
        <v>0</v>
      </c>
      <c r="H264" s="46">
        <f t="shared" si="126"/>
        <v>0</v>
      </c>
      <c r="I264" s="66">
        <f t="shared" si="134"/>
        <v>1</v>
      </c>
      <c r="J264" s="53">
        <f t="shared" si="134"/>
        <v>0</v>
      </c>
      <c r="K264" s="46">
        <f t="shared" si="127"/>
        <v>0</v>
      </c>
      <c r="L264" s="66">
        <f t="shared" si="134"/>
        <v>0</v>
      </c>
      <c r="M264" s="53">
        <f t="shared" si="134"/>
        <v>0</v>
      </c>
      <c r="N264" s="46">
        <f t="shared" si="128"/>
        <v>0</v>
      </c>
      <c r="O264" s="66">
        <f t="shared" si="134"/>
        <v>9444</v>
      </c>
      <c r="P264" s="53">
        <f t="shared" si="134"/>
        <v>9444</v>
      </c>
      <c r="Q264" s="46">
        <f t="shared" si="129"/>
        <v>100</v>
      </c>
      <c r="R264" s="63">
        <f t="shared" si="130"/>
        <v>9606</v>
      </c>
      <c r="S264" s="63">
        <f t="shared" si="130"/>
        <v>9604</v>
      </c>
    </row>
    <row r="265" spans="1:19" ht="12.75" hidden="1">
      <c r="A265" s="54" t="s">
        <v>436</v>
      </c>
      <c r="B265" s="31" t="s">
        <v>311</v>
      </c>
      <c r="C265" s="67"/>
      <c r="D265" s="55"/>
      <c r="E265" s="43">
        <f aca="true" t="shared" si="135" ref="E265:E280">IF(OR(D265=0,C265=0),0,D265/C265)*100</f>
        <v>0</v>
      </c>
      <c r="F265" s="67"/>
      <c r="G265" s="55"/>
      <c r="H265" s="43">
        <f aca="true" t="shared" si="136" ref="H265:H280">IF(OR(G265=0,F265=0),0,G265/F265)*100</f>
        <v>0</v>
      </c>
      <c r="I265" s="67"/>
      <c r="J265" s="55"/>
      <c r="K265" s="43">
        <f aca="true" t="shared" si="137" ref="K265:K280">IF(OR(J265=0,I265=0),0,J265/I265)*100</f>
        <v>0</v>
      </c>
      <c r="L265" s="67"/>
      <c r="M265" s="55"/>
      <c r="N265" s="43">
        <f aca="true" t="shared" si="138" ref="N265:N280">IF(OR(M265=0,L265=0),0,M265/L265)*100</f>
        <v>0</v>
      </c>
      <c r="O265" s="67"/>
      <c r="P265" s="55"/>
      <c r="Q265" s="43">
        <f aca="true" t="shared" si="139" ref="Q265:Q280">IF(OR(P265=0,O265=0),0,P265/O265)*100</f>
        <v>0</v>
      </c>
      <c r="R265" s="63">
        <f aca="true" t="shared" si="140" ref="R265:S280">SUM(C265+F265+I265+L265+O265)</f>
        <v>0</v>
      </c>
      <c r="S265" s="63">
        <f t="shared" si="140"/>
        <v>0</v>
      </c>
    </row>
    <row r="266" spans="1:19" ht="12.75" hidden="1">
      <c r="A266" s="54" t="s">
        <v>437</v>
      </c>
      <c r="B266" s="31" t="s">
        <v>321</v>
      </c>
      <c r="C266" s="67"/>
      <c r="D266" s="55"/>
      <c r="E266" s="43">
        <f t="shared" si="135"/>
        <v>0</v>
      </c>
      <c r="F266" s="67"/>
      <c r="G266" s="55"/>
      <c r="H266" s="43">
        <f t="shared" si="136"/>
        <v>0</v>
      </c>
      <c r="I266" s="67"/>
      <c r="J266" s="55"/>
      <c r="K266" s="43">
        <f t="shared" si="137"/>
        <v>0</v>
      </c>
      <c r="L266" s="67"/>
      <c r="M266" s="55"/>
      <c r="N266" s="43">
        <f t="shared" si="138"/>
        <v>0</v>
      </c>
      <c r="O266" s="67"/>
      <c r="P266" s="55"/>
      <c r="Q266" s="43">
        <f t="shared" si="139"/>
        <v>0</v>
      </c>
      <c r="R266" s="63">
        <f t="shared" si="140"/>
        <v>0</v>
      </c>
      <c r="S266" s="63">
        <f t="shared" si="140"/>
        <v>0</v>
      </c>
    </row>
    <row r="267" spans="1:19" ht="12.75" hidden="1">
      <c r="A267" s="54" t="s">
        <v>438</v>
      </c>
      <c r="B267" s="31" t="s">
        <v>315</v>
      </c>
      <c r="C267" s="67"/>
      <c r="D267" s="55"/>
      <c r="E267" s="43">
        <f t="shared" si="135"/>
        <v>0</v>
      </c>
      <c r="F267" s="67"/>
      <c r="G267" s="55"/>
      <c r="H267" s="43">
        <f t="shared" si="136"/>
        <v>0</v>
      </c>
      <c r="I267" s="67"/>
      <c r="J267" s="55"/>
      <c r="K267" s="43">
        <f t="shared" si="137"/>
        <v>0</v>
      </c>
      <c r="L267" s="67"/>
      <c r="M267" s="55"/>
      <c r="N267" s="43">
        <f t="shared" si="138"/>
        <v>0</v>
      </c>
      <c r="O267" s="67"/>
      <c r="P267" s="55"/>
      <c r="Q267" s="43">
        <f t="shared" si="139"/>
        <v>0</v>
      </c>
      <c r="R267" s="63">
        <f t="shared" si="140"/>
        <v>0</v>
      </c>
      <c r="S267" s="63">
        <f t="shared" si="140"/>
        <v>0</v>
      </c>
    </row>
    <row r="268" spans="1:19" ht="12.75" hidden="1">
      <c r="A268" s="54" t="s">
        <v>439</v>
      </c>
      <c r="B268" s="31" t="s">
        <v>331</v>
      </c>
      <c r="C268" s="67"/>
      <c r="D268" s="55"/>
      <c r="E268" s="43">
        <f t="shared" si="135"/>
        <v>0</v>
      </c>
      <c r="F268" s="67"/>
      <c r="G268" s="55"/>
      <c r="H268" s="43">
        <f t="shared" si="136"/>
        <v>0</v>
      </c>
      <c r="I268" s="67"/>
      <c r="J268" s="55"/>
      <c r="K268" s="43">
        <f t="shared" si="137"/>
        <v>0</v>
      </c>
      <c r="L268" s="67"/>
      <c r="M268" s="55"/>
      <c r="N268" s="43">
        <f t="shared" si="138"/>
        <v>0</v>
      </c>
      <c r="O268" s="67"/>
      <c r="P268" s="55"/>
      <c r="Q268" s="43">
        <f t="shared" si="139"/>
        <v>0</v>
      </c>
      <c r="R268" s="63">
        <f t="shared" si="140"/>
        <v>0</v>
      </c>
      <c r="S268" s="63">
        <f t="shared" si="140"/>
        <v>0</v>
      </c>
    </row>
    <row r="269" spans="1:19" ht="12.75" hidden="1">
      <c r="A269" s="54" t="s">
        <v>440</v>
      </c>
      <c r="B269" s="31" t="s">
        <v>317</v>
      </c>
      <c r="C269" s="67"/>
      <c r="D269" s="55"/>
      <c r="E269" s="43">
        <f t="shared" si="135"/>
        <v>0</v>
      </c>
      <c r="F269" s="67"/>
      <c r="G269" s="55"/>
      <c r="H269" s="43">
        <f t="shared" si="136"/>
        <v>0</v>
      </c>
      <c r="I269" s="67"/>
      <c r="J269" s="55"/>
      <c r="K269" s="43">
        <f t="shared" si="137"/>
        <v>0</v>
      </c>
      <c r="L269" s="67"/>
      <c r="M269" s="55"/>
      <c r="N269" s="43">
        <f t="shared" si="138"/>
        <v>0</v>
      </c>
      <c r="O269" s="67"/>
      <c r="P269" s="55"/>
      <c r="Q269" s="43">
        <f t="shared" si="139"/>
        <v>0</v>
      </c>
      <c r="R269" s="63">
        <f t="shared" si="140"/>
        <v>0</v>
      </c>
      <c r="S269" s="63">
        <f t="shared" si="140"/>
        <v>0</v>
      </c>
    </row>
    <row r="270" spans="1:19" ht="12.75" hidden="1">
      <c r="A270" s="54" t="s">
        <v>441</v>
      </c>
      <c r="B270" s="31" t="s">
        <v>319</v>
      </c>
      <c r="C270" s="67"/>
      <c r="D270" s="55"/>
      <c r="E270" s="43">
        <f t="shared" si="135"/>
        <v>0</v>
      </c>
      <c r="F270" s="67"/>
      <c r="G270" s="55"/>
      <c r="H270" s="43">
        <f t="shared" si="136"/>
        <v>0</v>
      </c>
      <c r="I270" s="67"/>
      <c r="J270" s="55"/>
      <c r="K270" s="43">
        <f t="shared" si="137"/>
        <v>0</v>
      </c>
      <c r="L270" s="67"/>
      <c r="M270" s="55"/>
      <c r="N270" s="43">
        <f t="shared" si="138"/>
        <v>0</v>
      </c>
      <c r="O270" s="67"/>
      <c r="P270" s="55"/>
      <c r="Q270" s="43">
        <f t="shared" si="139"/>
        <v>0</v>
      </c>
      <c r="R270" s="63">
        <f t="shared" si="140"/>
        <v>0</v>
      </c>
      <c r="S270" s="63">
        <f t="shared" si="140"/>
        <v>0</v>
      </c>
    </row>
    <row r="271" spans="1:19" ht="12.75" hidden="1">
      <c r="A271" s="54" t="s">
        <v>442</v>
      </c>
      <c r="B271" s="31" t="s">
        <v>443</v>
      </c>
      <c r="C271" s="67"/>
      <c r="D271" s="55"/>
      <c r="E271" s="43">
        <f t="shared" si="135"/>
        <v>0</v>
      </c>
      <c r="F271" s="67"/>
      <c r="G271" s="55"/>
      <c r="H271" s="43">
        <f t="shared" si="136"/>
        <v>0</v>
      </c>
      <c r="I271" s="67"/>
      <c r="J271" s="55"/>
      <c r="K271" s="43">
        <f t="shared" si="137"/>
        <v>0</v>
      </c>
      <c r="L271" s="67"/>
      <c r="M271" s="55"/>
      <c r="N271" s="43">
        <f t="shared" si="138"/>
        <v>0</v>
      </c>
      <c r="O271" s="67"/>
      <c r="P271" s="55"/>
      <c r="Q271" s="43">
        <f t="shared" si="139"/>
        <v>0</v>
      </c>
      <c r="R271" s="63">
        <f t="shared" si="140"/>
        <v>0</v>
      </c>
      <c r="S271" s="63">
        <f t="shared" si="140"/>
        <v>0</v>
      </c>
    </row>
    <row r="272" spans="1:19" ht="12.75" hidden="1">
      <c r="A272" s="54" t="s">
        <v>444</v>
      </c>
      <c r="B272" s="31" t="s">
        <v>445</v>
      </c>
      <c r="C272" s="67"/>
      <c r="D272" s="55"/>
      <c r="E272" s="43">
        <f t="shared" si="135"/>
        <v>0</v>
      </c>
      <c r="F272" s="67"/>
      <c r="G272" s="55"/>
      <c r="H272" s="43">
        <f t="shared" si="136"/>
        <v>0</v>
      </c>
      <c r="I272" s="67"/>
      <c r="J272" s="55"/>
      <c r="K272" s="43">
        <f t="shared" si="137"/>
        <v>0</v>
      </c>
      <c r="L272" s="67"/>
      <c r="M272" s="55"/>
      <c r="N272" s="43">
        <f t="shared" si="138"/>
        <v>0</v>
      </c>
      <c r="O272" s="67"/>
      <c r="P272" s="55"/>
      <c r="Q272" s="43">
        <f t="shared" si="139"/>
        <v>0</v>
      </c>
      <c r="R272" s="63">
        <f t="shared" si="140"/>
        <v>0</v>
      </c>
      <c r="S272" s="63">
        <f t="shared" si="140"/>
        <v>0</v>
      </c>
    </row>
    <row r="273" spans="1:19" ht="12.75" hidden="1">
      <c r="A273" s="54" t="s">
        <v>446</v>
      </c>
      <c r="B273" s="31" t="s">
        <v>447</v>
      </c>
      <c r="C273" s="67"/>
      <c r="D273" s="55"/>
      <c r="E273" s="43">
        <f t="shared" si="135"/>
        <v>0</v>
      </c>
      <c r="F273" s="67"/>
      <c r="G273" s="55"/>
      <c r="H273" s="43">
        <f t="shared" si="136"/>
        <v>0</v>
      </c>
      <c r="I273" s="67"/>
      <c r="J273" s="55"/>
      <c r="K273" s="43">
        <f t="shared" si="137"/>
        <v>0</v>
      </c>
      <c r="L273" s="67"/>
      <c r="M273" s="55"/>
      <c r="N273" s="43">
        <f t="shared" si="138"/>
        <v>0</v>
      </c>
      <c r="O273" s="67"/>
      <c r="P273" s="55"/>
      <c r="Q273" s="43">
        <f t="shared" si="139"/>
        <v>0</v>
      </c>
      <c r="R273" s="63">
        <f t="shared" si="140"/>
        <v>0</v>
      </c>
      <c r="S273" s="63">
        <f t="shared" si="140"/>
        <v>0</v>
      </c>
    </row>
    <row r="274" spans="1:19" ht="12.75" hidden="1">
      <c r="A274" s="54" t="s">
        <v>448</v>
      </c>
      <c r="B274" s="31" t="s">
        <v>449</v>
      </c>
      <c r="C274" s="67"/>
      <c r="D274" s="55"/>
      <c r="E274" s="43">
        <f t="shared" si="135"/>
        <v>0</v>
      </c>
      <c r="F274" s="67"/>
      <c r="G274" s="55"/>
      <c r="H274" s="43">
        <f t="shared" si="136"/>
        <v>0</v>
      </c>
      <c r="I274" s="67"/>
      <c r="J274" s="55"/>
      <c r="K274" s="43">
        <f t="shared" si="137"/>
        <v>0</v>
      </c>
      <c r="L274" s="67"/>
      <c r="M274" s="55"/>
      <c r="N274" s="43">
        <f t="shared" si="138"/>
        <v>0</v>
      </c>
      <c r="O274" s="67"/>
      <c r="P274" s="55"/>
      <c r="Q274" s="43">
        <f t="shared" si="139"/>
        <v>0</v>
      </c>
      <c r="R274" s="63">
        <f t="shared" si="140"/>
        <v>0</v>
      </c>
      <c r="S274" s="63">
        <f t="shared" si="140"/>
        <v>0</v>
      </c>
    </row>
    <row r="275" spans="1:19" ht="12.75" hidden="1">
      <c r="A275" s="54" t="s">
        <v>450</v>
      </c>
      <c r="B275" s="31" t="s">
        <v>451</v>
      </c>
      <c r="C275" s="67"/>
      <c r="D275" s="55"/>
      <c r="E275" s="43">
        <f t="shared" si="135"/>
        <v>0</v>
      </c>
      <c r="F275" s="67"/>
      <c r="G275" s="55"/>
      <c r="H275" s="43">
        <f t="shared" si="136"/>
        <v>0</v>
      </c>
      <c r="I275" s="67"/>
      <c r="J275" s="55"/>
      <c r="K275" s="43">
        <f t="shared" si="137"/>
        <v>0</v>
      </c>
      <c r="L275" s="67"/>
      <c r="M275" s="55"/>
      <c r="N275" s="43">
        <f t="shared" si="138"/>
        <v>0</v>
      </c>
      <c r="O275" s="67"/>
      <c r="P275" s="55"/>
      <c r="Q275" s="43">
        <f t="shared" si="139"/>
        <v>0</v>
      </c>
      <c r="R275" s="63">
        <f t="shared" si="140"/>
        <v>0</v>
      </c>
      <c r="S275" s="63">
        <f t="shared" si="140"/>
        <v>0</v>
      </c>
    </row>
    <row r="276" spans="1:19" ht="12.75" hidden="1">
      <c r="A276" s="54" t="s">
        <v>452</v>
      </c>
      <c r="B276" s="31" t="s">
        <v>345</v>
      </c>
      <c r="C276" s="67"/>
      <c r="D276" s="55"/>
      <c r="E276" s="43">
        <f t="shared" si="135"/>
        <v>0</v>
      </c>
      <c r="F276" s="67"/>
      <c r="G276" s="55"/>
      <c r="H276" s="43">
        <f t="shared" si="136"/>
        <v>0</v>
      </c>
      <c r="I276" s="67"/>
      <c r="J276" s="55"/>
      <c r="K276" s="43">
        <f t="shared" si="137"/>
        <v>0</v>
      </c>
      <c r="L276" s="67"/>
      <c r="M276" s="55"/>
      <c r="N276" s="43">
        <f t="shared" si="138"/>
        <v>0</v>
      </c>
      <c r="O276" s="67"/>
      <c r="P276" s="55"/>
      <c r="Q276" s="43">
        <f t="shared" si="139"/>
        <v>0</v>
      </c>
      <c r="R276" s="63">
        <f t="shared" si="140"/>
        <v>0</v>
      </c>
      <c r="S276" s="63">
        <f t="shared" si="140"/>
        <v>0</v>
      </c>
    </row>
    <row r="277" spans="1:19" ht="12.75" hidden="1">
      <c r="A277" s="54" t="s">
        <v>453</v>
      </c>
      <c r="B277" s="31" t="s">
        <v>353</v>
      </c>
      <c r="C277" s="67"/>
      <c r="D277" s="55"/>
      <c r="E277" s="43">
        <f t="shared" si="135"/>
        <v>0</v>
      </c>
      <c r="F277" s="67"/>
      <c r="G277" s="55"/>
      <c r="H277" s="43">
        <f t="shared" si="136"/>
        <v>0</v>
      </c>
      <c r="I277" s="67"/>
      <c r="J277" s="55"/>
      <c r="K277" s="43">
        <f t="shared" si="137"/>
        <v>0</v>
      </c>
      <c r="L277" s="67"/>
      <c r="M277" s="55"/>
      <c r="N277" s="43">
        <f t="shared" si="138"/>
        <v>0</v>
      </c>
      <c r="O277" s="67"/>
      <c r="P277" s="55"/>
      <c r="Q277" s="43">
        <f t="shared" si="139"/>
        <v>0</v>
      </c>
      <c r="R277" s="63">
        <f t="shared" si="140"/>
        <v>0</v>
      </c>
      <c r="S277" s="63">
        <f t="shared" si="140"/>
        <v>0</v>
      </c>
    </row>
    <row r="278" spans="1:19" ht="12.75" hidden="1">
      <c r="A278" s="54" t="s">
        <v>454</v>
      </c>
      <c r="B278" s="31" t="s">
        <v>455</v>
      </c>
      <c r="C278" s="67"/>
      <c r="D278" s="55"/>
      <c r="E278" s="43">
        <f t="shared" si="135"/>
        <v>0</v>
      </c>
      <c r="F278" s="67"/>
      <c r="G278" s="55"/>
      <c r="H278" s="43">
        <f t="shared" si="136"/>
        <v>0</v>
      </c>
      <c r="I278" s="67"/>
      <c r="J278" s="55"/>
      <c r="K278" s="43">
        <f t="shared" si="137"/>
        <v>0</v>
      </c>
      <c r="L278" s="67"/>
      <c r="M278" s="55"/>
      <c r="N278" s="43">
        <f t="shared" si="138"/>
        <v>0</v>
      </c>
      <c r="O278" s="67"/>
      <c r="P278" s="55"/>
      <c r="Q278" s="43">
        <f t="shared" si="139"/>
        <v>0</v>
      </c>
      <c r="R278" s="63">
        <f t="shared" si="140"/>
        <v>0</v>
      </c>
      <c r="S278" s="63">
        <f t="shared" si="140"/>
        <v>0</v>
      </c>
    </row>
    <row r="279" spans="1:19" ht="12.75" hidden="1">
      <c r="A279" s="54" t="s">
        <v>456</v>
      </c>
      <c r="B279" s="31" t="s">
        <v>341</v>
      </c>
      <c r="C279" s="67"/>
      <c r="D279" s="55"/>
      <c r="E279" s="43">
        <f t="shared" si="135"/>
        <v>0</v>
      </c>
      <c r="F279" s="67"/>
      <c r="G279" s="55"/>
      <c r="H279" s="43">
        <f t="shared" si="136"/>
        <v>0</v>
      </c>
      <c r="I279" s="67"/>
      <c r="J279" s="55"/>
      <c r="K279" s="43">
        <f t="shared" si="137"/>
        <v>0</v>
      </c>
      <c r="L279" s="67"/>
      <c r="M279" s="55"/>
      <c r="N279" s="43">
        <f t="shared" si="138"/>
        <v>0</v>
      </c>
      <c r="O279" s="67"/>
      <c r="P279" s="55"/>
      <c r="Q279" s="43">
        <f t="shared" si="139"/>
        <v>0</v>
      </c>
      <c r="R279" s="63">
        <f t="shared" si="140"/>
        <v>0</v>
      </c>
      <c r="S279" s="63">
        <f t="shared" si="140"/>
        <v>0</v>
      </c>
    </row>
    <row r="280" spans="1:19" ht="12.75" hidden="1">
      <c r="A280" s="54" t="s">
        <v>457</v>
      </c>
      <c r="B280" s="31" t="s">
        <v>355</v>
      </c>
      <c r="C280" s="67"/>
      <c r="D280" s="55"/>
      <c r="E280" s="43">
        <f t="shared" si="135"/>
        <v>0</v>
      </c>
      <c r="F280" s="67"/>
      <c r="G280" s="55"/>
      <c r="H280" s="43">
        <f t="shared" si="136"/>
        <v>0</v>
      </c>
      <c r="I280" s="67"/>
      <c r="J280" s="55"/>
      <c r="K280" s="43">
        <f t="shared" si="137"/>
        <v>0</v>
      </c>
      <c r="L280" s="67"/>
      <c r="M280" s="55"/>
      <c r="N280" s="43">
        <f t="shared" si="138"/>
        <v>0</v>
      </c>
      <c r="O280" s="67"/>
      <c r="P280" s="55"/>
      <c r="Q280" s="43">
        <f t="shared" si="139"/>
        <v>0</v>
      </c>
      <c r="R280" s="63">
        <f t="shared" si="140"/>
        <v>0</v>
      </c>
      <c r="S280" s="63">
        <f t="shared" si="140"/>
        <v>0</v>
      </c>
    </row>
    <row r="281" spans="1:19" ht="12.75" hidden="1">
      <c r="A281" s="54" t="s">
        <v>458</v>
      </c>
      <c r="B281" s="31" t="s">
        <v>459</v>
      </c>
      <c r="C281" s="67"/>
      <c r="D281" s="55"/>
      <c r="E281" s="43">
        <f aca="true" t="shared" si="141" ref="E281:E296">IF(OR(D281=0,C281=0),0,D281/C281)*100</f>
        <v>0</v>
      </c>
      <c r="F281" s="67"/>
      <c r="G281" s="55"/>
      <c r="H281" s="43">
        <f aca="true" t="shared" si="142" ref="H281:H296">IF(OR(G281=0,F281=0),0,G281/F281)*100</f>
        <v>0</v>
      </c>
      <c r="I281" s="67"/>
      <c r="J281" s="55"/>
      <c r="K281" s="43">
        <f aca="true" t="shared" si="143" ref="K281:K296">IF(OR(J281=0,I281=0),0,J281/I281)*100</f>
        <v>0</v>
      </c>
      <c r="L281" s="67"/>
      <c r="M281" s="55"/>
      <c r="N281" s="43">
        <f aca="true" t="shared" si="144" ref="N281:N296">IF(OR(M281=0,L281=0),0,M281/L281)*100</f>
        <v>0</v>
      </c>
      <c r="O281" s="67"/>
      <c r="P281" s="55"/>
      <c r="Q281" s="43">
        <f aca="true" t="shared" si="145" ref="Q281:Q296">IF(OR(P281=0,O281=0),0,P281/O281)*100</f>
        <v>0</v>
      </c>
      <c r="R281" s="63">
        <f aca="true" t="shared" si="146" ref="R281:S296">SUM(C281+F281+I281+L281+O281)</f>
        <v>0</v>
      </c>
      <c r="S281" s="63">
        <f t="shared" si="146"/>
        <v>0</v>
      </c>
    </row>
    <row r="282" spans="1:19" ht="12.75" hidden="1">
      <c r="A282" s="54" t="s">
        <v>460</v>
      </c>
      <c r="B282" s="31" t="s">
        <v>367</v>
      </c>
      <c r="C282" s="67"/>
      <c r="D282" s="55"/>
      <c r="E282" s="43">
        <f t="shared" si="141"/>
        <v>0</v>
      </c>
      <c r="F282" s="67"/>
      <c r="G282" s="55"/>
      <c r="H282" s="43">
        <f t="shared" si="142"/>
        <v>0</v>
      </c>
      <c r="I282" s="67"/>
      <c r="J282" s="55"/>
      <c r="K282" s="43">
        <f t="shared" si="143"/>
        <v>0</v>
      </c>
      <c r="L282" s="67"/>
      <c r="M282" s="55"/>
      <c r="N282" s="43">
        <f t="shared" si="144"/>
        <v>0</v>
      </c>
      <c r="O282" s="67"/>
      <c r="P282" s="55"/>
      <c r="Q282" s="43">
        <f t="shared" si="145"/>
        <v>0</v>
      </c>
      <c r="R282" s="63">
        <f t="shared" si="146"/>
        <v>0</v>
      </c>
      <c r="S282" s="63">
        <f t="shared" si="146"/>
        <v>0</v>
      </c>
    </row>
    <row r="283" spans="1:19" ht="12.75" hidden="1">
      <c r="A283" s="54" t="s">
        <v>461</v>
      </c>
      <c r="B283" s="31" t="s">
        <v>371</v>
      </c>
      <c r="C283" s="67"/>
      <c r="D283" s="55"/>
      <c r="E283" s="43">
        <f t="shared" si="141"/>
        <v>0</v>
      </c>
      <c r="F283" s="67"/>
      <c r="G283" s="55"/>
      <c r="H283" s="43">
        <f t="shared" si="142"/>
        <v>0</v>
      </c>
      <c r="I283" s="67"/>
      <c r="J283" s="55"/>
      <c r="K283" s="43">
        <f t="shared" si="143"/>
        <v>0</v>
      </c>
      <c r="L283" s="67"/>
      <c r="M283" s="55"/>
      <c r="N283" s="43">
        <f t="shared" si="144"/>
        <v>0</v>
      </c>
      <c r="O283" s="67"/>
      <c r="P283" s="55"/>
      <c r="Q283" s="43">
        <f t="shared" si="145"/>
        <v>0</v>
      </c>
      <c r="R283" s="63">
        <f t="shared" si="146"/>
        <v>0</v>
      </c>
      <c r="S283" s="63">
        <f t="shared" si="146"/>
        <v>0</v>
      </c>
    </row>
    <row r="284" spans="1:19" ht="12.75" hidden="1">
      <c r="A284" s="54" t="s">
        <v>462</v>
      </c>
      <c r="B284" s="31" t="s">
        <v>377</v>
      </c>
      <c r="C284" s="67"/>
      <c r="D284" s="55"/>
      <c r="E284" s="43">
        <f t="shared" si="141"/>
        <v>0</v>
      </c>
      <c r="F284" s="67"/>
      <c r="G284" s="55"/>
      <c r="H284" s="43">
        <f t="shared" si="142"/>
        <v>0</v>
      </c>
      <c r="I284" s="67"/>
      <c r="J284" s="55"/>
      <c r="K284" s="43">
        <f t="shared" si="143"/>
        <v>0</v>
      </c>
      <c r="L284" s="67"/>
      <c r="M284" s="55"/>
      <c r="N284" s="43">
        <f t="shared" si="144"/>
        <v>0</v>
      </c>
      <c r="O284" s="67"/>
      <c r="P284" s="55"/>
      <c r="Q284" s="43">
        <f t="shared" si="145"/>
        <v>0</v>
      </c>
      <c r="R284" s="63">
        <f t="shared" si="146"/>
        <v>0</v>
      </c>
      <c r="S284" s="63">
        <f t="shared" si="146"/>
        <v>0</v>
      </c>
    </row>
    <row r="285" spans="1:19" ht="12.75" hidden="1">
      <c r="A285" s="54" t="s">
        <v>463</v>
      </c>
      <c r="B285" s="31" t="s">
        <v>329</v>
      </c>
      <c r="C285" s="67"/>
      <c r="D285" s="55"/>
      <c r="E285" s="43">
        <f t="shared" si="141"/>
        <v>0</v>
      </c>
      <c r="F285" s="67"/>
      <c r="G285" s="55"/>
      <c r="H285" s="43">
        <f t="shared" si="142"/>
        <v>0</v>
      </c>
      <c r="I285" s="67"/>
      <c r="J285" s="55"/>
      <c r="K285" s="43">
        <f t="shared" si="143"/>
        <v>0</v>
      </c>
      <c r="L285" s="67"/>
      <c r="M285" s="55"/>
      <c r="N285" s="43">
        <f t="shared" si="144"/>
        <v>0</v>
      </c>
      <c r="O285" s="67"/>
      <c r="P285" s="55"/>
      <c r="Q285" s="43">
        <f t="shared" si="145"/>
        <v>0</v>
      </c>
      <c r="R285" s="63">
        <f t="shared" si="146"/>
        <v>0</v>
      </c>
      <c r="S285" s="63">
        <f t="shared" si="146"/>
        <v>0</v>
      </c>
    </row>
    <row r="286" spans="1:19" ht="12.75" hidden="1">
      <c r="A286" s="54" t="s">
        <v>464</v>
      </c>
      <c r="B286" s="31" t="s">
        <v>349</v>
      </c>
      <c r="C286" s="67"/>
      <c r="D286" s="55"/>
      <c r="E286" s="43">
        <f t="shared" si="141"/>
        <v>0</v>
      </c>
      <c r="F286" s="67"/>
      <c r="G286" s="55"/>
      <c r="H286" s="43">
        <f t="shared" si="142"/>
        <v>0</v>
      </c>
      <c r="I286" s="67"/>
      <c r="J286" s="55"/>
      <c r="K286" s="43">
        <f t="shared" si="143"/>
        <v>0</v>
      </c>
      <c r="L286" s="67"/>
      <c r="M286" s="55"/>
      <c r="N286" s="43">
        <f t="shared" si="144"/>
        <v>0</v>
      </c>
      <c r="O286" s="67"/>
      <c r="P286" s="55"/>
      <c r="Q286" s="43">
        <f t="shared" si="145"/>
        <v>0</v>
      </c>
      <c r="R286" s="63">
        <f t="shared" si="146"/>
        <v>0</v>
      </c>
      <c r="S286" s="63">
        <f t="shared" si="146"/>
        <v>0</v>
      </c>
    </row>
    <row r="287" spans="1:19" ht="12.75" hidden="1">
      <c r="A287" s="54" t="s">
        <v>465</v>
      </c>
      <c r="B287" s="31" t="s">
        <v>466</v>
      </c>
      <c r="C287" s="67"/>
      <c r="D287" s="55"/>
      <c r="E287" s="43">
        <f t="shared" si="141"/>
        <v>0</v>
      </c>
      <c r="F287" s="67"/>
      <c r="G287" s="55"/>
      <c r="H287" s="43">
        <f t="shared" si="142"/>
        <v>0</v>
      </c>
      <c r="I287" s="67"/>
      <c r="J287" s="55"/>
      <c r="K287" s="43">
        <f t="shared" si="143"/>
        <v>0</v>
      </c>
      <c r="L287" s="67"/>
      <c r="M287" s="55"/>
      <c r="N287" s="43">
        <f t="shared" si="144"/>
        <v>0</v>
      </c>
      <c r="O287" s="67"/>
      <c r="P287" s="55"/>
      <c r="Q287" s="43">
        <f t="shared" si="145"/>
        <v>0</v>
      </c>
      <c r="R287" s="63">
        <f t="shared" si="146"/>
        <v>0</v>
      </c>
      <c r="S287" s="63">
        <f t="shared" si="146"/>
        <v>0</v>
      </c>
    </row>
    <row r="288" spans="1:19" ht="12.75" hidden="1">
      <c r="A288" s="54" t="s">
        <v>467</v>
      </c>
      <c r="B288" s="31" t="s">
        <v>361</v>
      </c>
      <c r="C288" s="67"/>
      <c r="D288" s="55"/>
      <c r="E288" s="43">
        <f t="shared" si="141"/>
        <v>0</v>
      </c>
      <c r="F288" s="67"/>
      <c r="G288" s="55"/>
      <c r="H288" s="43">
        <f t="shared" si="142"/>
        <v>0</v>
      </c>
      <c r="I288" s="67"/>
      <c r="J288" s="55"/>
      <c r="K288" s="43">
        <f t="shared" si="143"/>
        <v>0</v>
      </c>
      <c r="L288" s="67"/>
      <c r="M288" s="55"/>
      <c r="N288" s="43">
        <f t="shared" si="144"/>
        <v>0</v>
      </c>
      <c r="O288" s="67"/>
      <c r="P288" s="55"/>
      <c r="Q288" s="43">
        <f t="shared" si="145"/>
        <v>0</v>
      </c>
      <c r="R288" s="63">
        <f t="shared" si="146"/>
        <v>0</v>
      </c>
      <c r="S288" s="63">
        <f t="shared" si="146"/>
        <v>0</v>
      </c>
    </row>
    <row r="289" spans="1:19" ht="12.75" hidden="1">
      <c r="A289" s="54" t="s">
        <v>468</v>
      </c>
      <c r="B289" s="31" t="s">
        <v>391</v>
      </c>
      <c r="C289" s="67"/>
      <c r="D289" s="55"/>
      <c r="E289" s="43">
        <f t="shared" si="141"/>
        <v>0</v>
      </c>
      <c r="F289" s="67"/>
      <c r="G289" s="55"/>
      <c r="H289" s="43">
        <f t="shared" si="142"/>
        <v>0</v>
      </c>
      <c r="I289" s="67"/>
      <c r="J289" s="55"/>
      <c r="K289" s="43">
        <f t="shared" si="143"/>
        <v>0</v>
      </c>
      <c r="L289" s="67"/>
      <c r="M289" s="55"/>
      <c r="N289" s="43">
        <f t="shared" si="144"/>
        <v>0</v>
      </c>
      <c r="O289" s="67"/>
      <c r="P289" s="55"/>
      <c r="Q289" s="43">
        <f t="shared" si="145"/>
        <v>0</v>
      </c>
      <c r="R289" s="63">
        <f t="shared" si="146"/>
        <v>0</v>
      </c>
      <c r="S289" s="63">
        <f t="shared" si="146"/>
        <v>0</v>
      </c>
    </row>
    <row r="290" spans="1:19" ht="12.75" hidden="1">
      <c r="A290" s="54" t="s">
        <v>469</v>
      </c>
      <c r="B290" s="31" t="s">
        <v>470</v>
      </c>
      <c r="C290" s="67"/>
      <c r="D290" s="55"/>
      <c r="E290" s="43">
        <f t="shared" si="141"/>
        <v>0</v>
      </c>
      <c r="F290" s="67"/>
      <c r="G290" s="55"/>
      <c r="H290" s="43">
        <f t="shared" si="142"/>
        <v>0</v>
      </c>
      <c r="I290" s="67"/>
      <c r="J290" s="55"/>
      <c r="K290" s="43">
        <f t="shared" si="143"/>
        <v>0</v>
      </c>
      <c r="L290" s="67"/>
      <c r="M290" s="55"/>
      <c r="N290" s="43">
        <f t="shared" si="144"/>
        <v>0</v>
      </c>
      <c r="O290" s="67"/>
      <c r="P290" s="55"/>
      <c r="Q290" s="43">
        <f t="shared" si="145"/>
        <v>0</v>
      </c>
      <c r="R290" s="63">
        <f t="shared" si="146"/>
        <v>0</v>
      </c>
      <c r="S290" s="63">
        <f t="shared" si="146"/>
        <v>0</v>
      </c>
    </row>
    <row r="291" spans="1:19" ht="12.75" hidden="1">
      <c r="A291" s="54" t="s">
        <v>471</v>
      </c>
      <c r="B291" s="31" t="s">
        <v>472</v>
      </c>
      <c r="C291" s="67"/>
      <c r="D291" s="55"/>
      <c r="E291" s="43">
        <f t="shared" si="141"/>
        <v>0</v>
      </c>
      <c r="F291" s="67"/>
      <c r="G291" s="55"/>
      <c r="H291" s="43">
        <f t="shared" si="142"/>
        <v>0</v>
      </c>
      <c r="I291" s="67"/>
      <c r="J291" s="55"/>
      <c r="K291" s="43">
        <f t="shared" si="143"/>
        <v>0</v>
      </c>
      <c r="L291" s="67"/>
      <c r="M291" s="55"/>
      <c r="N291" s="43">
        <f t="shared" si="144"/>
        <v>0</v>
      </c>
      <c r="O291" s="67"/>
      <c r="P291" s="55"/>
      <c r="Q291" s="43">
        <f t="shared" si="145"/>
        <v>0</v>
      </c>
      <c r="R291" s="63">
        <f t="shared" si="146"/>
        <v>0</v>
      </c>
      <c r="S291" s="63">
        <f t="shared" si="146"/>
        <v>0</v>
      </c>
    </row>
    <row r="292" spans="1:19" ht="12.75" hidden="1">
      <c r="A292" s="54" t="s">
        <v>473</v>
      </c>
      <c r="B292" s="31" t="s">
        <v>474</v>
      </c>
      <c r="C292" s="67"/>
      <c r="D292" s="55"/>
      <c r="E292" s="43">
        <f t="shared" si="141"/>
        <v>0</v>
      </c>
      <c r="F292" s="67"/>
      <c r="G292" s="55"/>
      <c r="H292" s="43">
        <f t="shared" si="142"/>
        <v>0</v>
      </c>
      <c r="I292" s="67"/>
      <c r="J292" s="55"/>
      <c r="K292" s="43">
        <f t="shared" si="143"/>
        <v>0</v>
      </c>
      <c r="L292" s="67"/>
      <c r="M292" s="55"/>
      <c r="N292" s="43">
        <f t="shared" si="144"/>
        <v>0</v>
      </c>
      <c r="O292" s="67"/>
      <c r="P292" s="55"/>
      <c r="Q292" s="43">
        <f t="shared" si="145"/>
        <v>0</v>
      </c>
      <c r="R292" s="63">
        <f t="shared" si="146"/>
        <v>0</v>
      </c>
      <c r="S292" s="63">
        <f t="shared" si="146"/>
        <v>0</v>
      </c>
    </row>
    <row r="293" spans="1:19" ht="12.75" hidden="1">
      <c r="A293" s="54" t="s">
        <v>475</v>
      </c>
      <c r="B293" s="31" t="s">
        <v>476</v>
      </c>
      <c r="C293" s="67"/>
      <c r="D293" s="55"/>
      <c r="E293" s="43">
        <f t="shared" si="141"/>
        <v>0</v>
      </c>
      <c r="F293" s="67"/>
      <c r="G293" s="55"/>
      <c r="H293" s="43">
        <f t="shared" si="142"/>
        <v>0</v>
      </c>
      <c r="I293" s="67"/>
      <c r="J293" s="55"/>
      <c r="K293" s="43">
        <f t="shared" si="143"/>
        <v>0</v>
      </c>
      <c r="L293" s="67"/>
      <c r="M293" s="55"/>
      <c r="N293" s="43">
        <f t="shared" si="144"/>
        <v>0</v>
      </c>
      <c r="O293" s="67"/>
      <c r="P293" s="55"/>
      <c r="Q293" s="43">
        <f t="shared" si="145"/>
        <v>0</v>
      </c>
      <c r="R293" s="63">
        <f t="shared" si="146"/>
        <v>0</v>
      </c>
      <c r="S293" s="63">
        <f t="shared" si="146"/>
        <v>0</v>
      </c>
    </row>
    <row r="294" spans="1:19" ht="12.75" hidden="1">
      <c r="A294" s="54" t="s">
        <v>477</v>
      </c>
      <c r="B294" s="31" t="s">
        <v>478</v>
      </c>
      <c r="C294" s="67"/>
      <c r="D294" s="55"/>
      <c r="E294" s="43">
        <f t="shared" si="141"/>
        <v>0</v>
      </c>
      <c r="F294" s="67"/>
      <c r="G294" s="55"/>
      <c r="H294" s="43">
        <f t="shared" si="142"/>
        <v>0</v>
      </c>
      <c r="I294" s="67"/>
      <c r="J294" s="55"/>
      <c r="K294" s="43">
        <f t="shared" si="143"/>
        <v>0</v>
      </c>
      <c r="L294" s="67"/>
      <c r="M294" s="55"/>
      <c r="N294" s="43">
        <f t="shared" si="144"/>
        <v>0</v>
      </c>
      <c r="O294" s="67"/>
      <c r="P294" s="55"/>
      <c r="Q294" s="43">
        <f t="shared" si="145"/>
        <v>0</v>
      </c>
      <c r="R294" s="63">
        <f t="shared" si="146"/>
        <v>0</v>
      </c>
      <c r="S294" s="63">
        <f t="shared" si="146"/>
        <v>0</v>
      </c>
    </row>
    <row r="295" spans="1:19" ht="12.75" hidden="1">
      <c r="A295" s="54" t="s">
        <v>479</v>
      </c>
      <c r="B295" s="31" t="s">
        <v>480</v>
      </c>
      <c r="C295" s="67"/>
      <c r="D295" s="55"/>
      <c r="E295" s="43">
        <f t="shared" si="141"/>
        <v>0</v>
      </c>
      <c r="F295" s="67"/>
      <c r="G295" s="55"/>
      <c r="H295" s="43">
        <f t="shared" si="142"/>
        <v>0</v>
      </c>
      <c r="I295" s="67"/>
      <c r="J295" s="55"/>
      <c r="K295" s="43">
        <f t="shared" si="143"/>
        <v>0</v>
      </c>
      <c r="L295" s="67"/>
      <c r="M295" s="55"/>
      <c r="N295" s="43">
        <f t="shared" si="144"/>
        <v>0</v>
      </c>
      <c r="O295" s="67"/>
      <c r="P295" s="55"/>
      <c r="Q295" s="43">
        <f t="shared" si="145"/>
        <v>0</v>
      </c>
      <c r="R295" s="63">
        <f t="shared" si="146"/>
        <v>0</v>
      </c>
      <c r="S295" s="63">
        <f t="shared" si="146"/>
        <v>0</v>
      </c>
    </row>
    <row r="296" spans="1:19" ht="12.75" hidden="1">
      <c r="A296" s="54" t="s">
        <v>481</v>
      </c>
      <c r="B296" s="31" t="s">
        <v>482</v>
      </c>
      <c r="C296" s="67"/>
      <c r="D296" s="55"/>
      <c r="E296" s="43">
        <f t="shared" si="141"/>
        <v>0</v>
      </c>
      <c r="F296" s="67"/>
      <c r="G296" s="55"/>
      <c r="H296" s="43">
        <f t="shared" si="142"/>
        <v>0</v>
      </c>
      <c r="I296" s="67"/>
      <c r="J296" s="55"/>
      <c r="K296" s="43">
        <f t="shared" si="143"/>
        <v>0</v>
      </c>
      <c r="L296" s="67"/>
      <c r="M296" s="55"/>
      <c r="N296" s="43">
        <f t="shared" si="144"/>
        <v>0</v>
      </c>
      <c r="O296" s="67"/>
      <c r="P296" s="55"/>
      <c r="Q296" s="43">
        <f t="shared" si="145"/>
        <v>0</v>
      </c>
      <c r="R296" s="63">
        <f t="shared" si="146"/>
        <v>0</v>
      </c>
      <c r="S296" s="63">
        <f t="shared" si="146"/>
        <v>0</v>
      </c>
    </row>
    <row r="297" spans="1:19" ht="12.75" hidden="1">
      <c r="A297" s="54" t="s">
        <v>483</v>
      </c>
      <c r="B297" s="31" t="s">
        <v>484</v>
      </c>
      <c r="C297" s="67"/>
      <c r="D297" s="55"/>
      <c r="E297" s="43">
        <f aca="true" t="shared" si="147" ref="E297:E312">IF(OR(D297=0,C297=0),0,D297/C297)*100</f>
        <v>0</v>
      </c>
      <c r="F297" s="67"/>
      <c r="G297" s="55"/>
      <c r="H297" s="43">
        <f aca="true" t="shared" si="148" ref="H297:H312">IF(OR(G297=0,F297=0),0,G297/F297)*100</f>
        <v>0</v>
      </c>
      <c r="I297" s="67"/>
      <c r="J297" s="55"/>
      <c r="K297" s="43">
        <f aca="true" t="shared" si="149" ref="K297:K312">IF(OR(J297=0,I297=0),0,J297/I297)*100</f>
        <v>0</v>
      </c>
      <c r="L297" s="67"/>
      <c r="M297" s="55"/>
      <c r="N297" s="43">
        <f aca="true" t="shared" si="150" ref="N297:N312">IF(OR(M297=0,L297=0),0,M297/L297)*100</f>
        <v>0</v>
      </c>
      <c r="O297" s="67"/>
      <c r="P297" s="55"/>
      <c r="Q297" s="43">
        <f aca="true" t="shared" si="151" ref="Q297:Q312">IF(OR(P297=0,O297=0),0,P297/O297)*100</f>
        <v>0</v>
      </c>
      <c r="R297" s="63">
        <f aca="true" t="shared" si="152" ref="R297:S312">SUM(C297+F297+I297+L297+O297)</f>
        <v>0</v>
      </c>
      <c r="S297" s="63">
        <f t="shared" si="152"/>
        <v>0</v>
      </c>
    </row>
    <row r="298" spans="1:19" ht="12.75" hidden="1">
      <c r="A298" s="54" t="s">
        <v>485</v>
      </c>
      <c r="B298" s="31" t="s">
        <v>486</v>
      </c>
      <c r="C298" s="67"/>
      <c r="D298" s="55"/>
      <c r="E298" s="43">
        <f t="shared" si="147"/>
        <v>0</v>
      </c>
      <c r="F298" s="67"/>
      <c r="G298" s="55"/>
      <c r="H298" s="43">
        <f t="shared" si="148"/>
        <v>0</v>
      </c>
      <c r="I298" s="67"/>
      <c r="J298" s="55"/>
      <c r="K298" s="43">
        <f t="shared" si="149"/>
        <v>0</v>
      </c>
      <c r="L298" s="67"/>
      <c r="M298" s="55"/>
      <c r="N298" s="43">
        <f t="shared" si="150"/>
        <v>0</v>
      </c>
      <c r="O298" s="67"/>
      <c r="P298" s="55"/>
      <c r="Q298" s="43">
        <f t="shared" si="151"/>
        <v>0</v>
      </c>
      <c r="R298" s="63">
        <f t="shared" si="152"/>
        <v>0</v>
      </c>
      <c r="S298" s="63">
        <f t="shared" si="152"/>
        <v>0</v>
      </c>
    </row>
    <row r="299" spans="1:19" ht="12.75" hidden="1">
      <c r="A299" s="54" t="s">
        <v>487</v>
      </c>
      <c r="B299" s="31" t="s">
        <v>488</v>
      </c>
      <c r="C299" s="67"/>
      <c r="D299" s="55"/>
      <c r="E299" s="43">
        <f t="shared" si="147"/>
        <v>0</v>
      </c>
      <c r="F299" s="67"/>
      <c r="G299" s="55"/>
      <c r="H299" s="43">
        <f t="shared" si="148"/>
        <v>0</v>
      </c>
      <c r="I299" s="67"/>
      <c r="J299" s="55"/>
      <c r="K299" s="43">
        <f t="shared" si="149"/>
        <v>0</v>
      </c>
      <c r="L299" s="67"/>
      <c r="M299" s="55"/>
      <c r="N299" s="43">
        <f t="shared" si="150"/>
        <v>0</v>
      </c>
      <c r="O299" s="67"/>
      <c r="P299" s="55"/>
      <c r="Q299" s="43">
        <f t="shared" si="151"/>
        <v>0</v>
      </c>
      <c r="R299" s="63">
        <f t="shared" si="152"/>
        <v>0</v>
      </c>
      <c r="S299" s="63">
        <f t="shared" si="152"/>
        <v>0</v>
      </c>
    </row>
    <row r="300" spans="1:19" ht="12.75" hidden="1">
      <c r="A300" s="54" t="s">
        <v>489</v>
      </c>
      <c r="B300" s="31" t="s">
        <v>490</v>
      </c>
      <c r="C300" s="67"/>
      <c r="D300" s="55"/>
      <c r="E300" s="43">
        <f t="shared" si="147"/>
        <v>0</v>
      </c>
      <c r="F300" s="67"/>
      <c r="G300" s="55"/>
      <c r="H300" s="43">
        <f t="shared" si="148"/>
        <v>0</v>
      </c>
      <c r="I300" s="67"/>
      <c r="J300" s="55"/>
      <c r="K300" s="43">
        <f t="shared" si="149"/>
        <v>0</v>
      </c>
      <c r="L300" s="67"/>
      <c r="M300" s="55"/>
      <c r="N300" s="43">
        <f t="shared" si="150"/>
        <v>0</v>
      </c>
      <c r="O300" s="67"/>
      <c r="P300" s="55"/>
      <c r="Q300" s="43">
        <f t="shared" si="151"/>
        <v>0</v>
      </c>
      <c r="R300" s="63">
        <f t="shared" si="152"/>
        <v>0</v>
      </c>
      <c r="S300" s="63">
        <f t="shared" si="152"/>
        <v>0</v>
      </c>
    </row>
    <row r="301" spans="1:19" ht="12.75" hidden="1">
      <c r="A301" s="54" t="s">
        <v>491</v>
      </c>
      <c r="B301" s="31" t="s">
        <v>492</v>
      </c>
      <c r="C301" s="67"/>
      <c r="D301" s="55"/>
      <c r="E301" s="43">
        <f t="shared" si="147"/>
        <v>0</v>
      </c>
      <c r="F301" s="67"/>
      <c r="G301" s="55"/>
      <c r="H301" s="43">
        <f t="shared" si="148"/>
        <v>0</v>
      </c>
      <c r="I301" s="67"/>
      <c r="J301" s="55"/>
      <c r="K301" s="43">
        <f t="shared" si="149"/>
        <v>0</v>
      </c>
      <c r="L301" s="67"/>
      <c r="M301" s="55"/>
      <c r="N301" s="43">
        <f t="shared" si="150"/>
        <v>0</v>
      </c>
      <c r="O301" s="67"/>
      <c r="P301" s="55"/>
      <c r="Q301" s="43">
        <f t="shared" si="151"/>
        <v>0</v>
      </c>
      <c r="R301" s="63">
        <f t="shared" si="152"/>
        <v>0</v>
      </c>
      <c r="S301" s="63">
        <f t="shared" si="152"/>
        <v>0</v>
      </c>
    </row>
    <row r="302" spans="1:19" ht="12.75" hidden="1">
      <c r="A302" s="54" t="s">
        <v>493</v>
      </c>
      <c r="B302" s="31" t="s">
        <v>494</v>
      </c>
      <c r="C302" s="67"/>
      <c r="D302" s="55"/>
      <c r="E302" s="43">
        <f t="shared" si="147"/>
        <v>0</v>
      </c>
      <c r="F302" s="67"/>
      <c r="G302" s="55"/>
      <c r="H302" s="43">
        <f t="shared" si="148"/>
        <v>0</v>
      </c>
      <c r="I302" s="67"/>
      <c r="J302" s="55"/>
      <c r="K302" s="43">
        <f t="shared" si="149"/>
        <v>0</v>
      </c>
      <c r="L302" s="67"/>
      <c r="M302" s="55"/>
      <c r="N302" s="43">
        <f t="shared" si="150"/>
        <v>0</v>
      </c>
      <c r="O302" s="67"/>
      <c r="P302" s="55"/>
      <c r="Q302" s="43">
        <f t="shared" si="151"/>
        <v>0</v>
      </c>
      <c r="R302" s="63">
        <f t="shared" si="152"/>
        <v>0</v>
      </c>
      <c r="S302" s="63">
        <f t="shared" si="152"/>
        <v>0</v>
      </c>
    </row>
    <row r="303" spans="1:19" ht="12.75" hidden="1">
      <c r="A303" s="54" t="s">
        <v>495</v>
      </c>
      <c r="B303" s="31" t="s">
        <v>496</v>
      </c>
      <c r="C303" s="67"/>
      <c r="D303" s="55"/>
      <c r="E303" s="43">
        <f t="shared" si="147"/>
        <v>0</v>
      </c>
      <c r="F303" s="67"/>
      <c r="G303" s="55"/>
      <c r="H303" s="43">
        <f t="shared" si="148"/>
        <v>0</v>
      </c>
      <c r="I303" s="67"/>
      <c r="J303" s="55"/>
      <c r="K303" s="43">
        <f t="shared" si="149"/>
        <v>0</v>
      </c>
      <c r="L303" s="67"/>
      <c r="M303" s="55"/>
      <c r="N303" s="43">
        <f t="shared" si="150"/>
        <v>0</v>
      </c>
      <c r="O303" s="67"/>
      <c r="P303" s="55"/>
      <c r="Q303" s="43">
        <f t="shared" si="151"/>
        <v>0</v>
      </c>
      <c r="R303" s="63">
        <f t="shared" si="152"/>
        <v>0</v>
      </c>
      <c r="S303" s="63">
        <f t="shared" si="152"/>
        <v>0</v>
      </c>
    </row>
    <row r="304" spans="1:19" ht="12.75" hidden="1">
      <c r="A304" s="54" t="s">
        <v>497</v>
      </c>
      <c r="B304" s="31" t="s">
        <v>498</v>
      </c>
      <c r="C304" s="67"/>
      <c r="D304" s="55"/>
      <c r="E304" s="43">
        <f t="shared" si="147"/>
        <v>0</v>
      </c>
      <c r="F304" s="67"/>
      <c r="G304" s="55"/>
      <c r="H304" s="43">
        <f t="shared" si="148"/>
        <v>0</v>
      </c>
      <c r="I304" s="67"/>
      <c r="J304" s="55"/>
      <c r="K304" s="43">
        <f t="shared" si="149"/>
        <v>0</v>
      </c>
      <c r="L304" s="67"/>
      <c r="M304" s="55"/>
      <c r="N304" s="43">
        <f t="shared" si="150"/>
        <v>0</v>
      </c>
      <c r="O304" s="67"/>
      <c r="P304" s="55"/>
      <c r="Q304" s="43">
        <f t="shared" si="151"/>
        <v>0</v>
      </c>
      <c r="R304" s="63">
        <f t="shared" si="152"/>
        <v>0</v>
      </c>
      <c r="S304" s="63">
        <f t="shared" si="152"/>
        <v>0</v>
      </c>
    </row>
    <row r="305" spans="1:19" ht="12.75" hidden="1">
      <c r="A305" s="54" t="s">
        <v>499</v>
      </c>
      <c r="B305" s="31" t="s">
        <v>500</v>
      </c>
      <c r="C305" s="67"/>
      <c r="D305" s="55"/>
      <c r="E305" s="43">
        <f t="shared" si="147"/>
        <v>0</v>
      </c>
      <c r="F305" s="67"/>
      <c r="G305" s="55"/>
      <c r="H305" s="43">
        <f t="shared" si="148"/>
        <v>0</v>
      </c>
      <c r="I305" s="67"/>
      <c r="J305" s="55"/>
      <c r="K305" s="43">
        <f t="shared" si="149"/>
        <v>0</v>
      </c>
      <c r="L305" s="67"/>
      <c r="M305" s="55"/>
      <c r="N305" s="43">
        <f t="shared" si="150"/>
        <v>0</v>
      </c>
      <c r="O305" s="67"/>
      <c r="P305" s="55"/>
      <c r="Q305" s="43">
        <f t="shared" si="151"/>
        <v>0</v>
      </c>
      <c r="R305" s="63">
        <f t="shared" si="152"/>
        <v>0</v>
      </c>
      <c r="S305" s="63">
        <f t="shared" si="152"/>
        <v>0</v>
      </c>
    </row>
    <row r="306" spans="1:19" ht="12.75" hidden="1">
      <c r="A306" s="54" t="s">
        <v>501</v>
      </c>
      <c r="B306" s="31" t="s">
        <v>502</v>
      </c>
      <c r="C306" s="67"/>
      <c r="D306" s="55"/>
      <c r="E306" s="43">
        <f t="shared" si="147"/>
        <v>0</v>
      </c>
      <c r="F306" s="67"/>
      <c r="G306" s="55"/>
      <c r="H306" s="43">
        <f t="shared" si="148"/>
        <v>0</v>
      </c>
      <c r="I306" s="67"/>
      <c r="J306" s="55"/>
      <c r="K306" s="43">
        <f t="shared" si="149"/>
        <v>0</v>
      </c>
      <c r="L306" s="67"/>
      <c r="M306" s="55"/>
      <c r="N306" s="43">
        <f t="shared" si="150"/>
        <v>0</v>
      </c>
      <c r="O306" s="67"/>
      <c r="P306" s="55"/>
      <c r="Q306" s="43">
        <f t="shared" si="151"/>
        <v>0</v>
      </c>
      <c r="R306" s="63">
        <f t="shared" si="152"/>
        <v>0</v>
      </c>
      <c r="S306" s="63">
        <f t="shared" si="152"/>
        <v>0</v>
      </c>
    </row>
    <row r="307" spans="1:19" ht="12.75" hidden="1">
      <c r="A307" s="54" t="s">
        <v>503</v>
      </c>
      <c r="B307" s="31" t="s">
        <v>504</v>
      </c>
      <c r="C307" s="67"/>
      <c r="D307" s="55"/>
      <c r="E307" s="43">
        <f t="shared" si="147"/>
        <v>0</v>
      </c>
      <c r="F307" s="67"/>
      <c r="G307" s="55"/>
      <c r="H307" s="43">
        <f t="shared" si="148"/>
        <v>0</v>
      </c>
      <c r="I307" s="67"/>
      <c r="J307" s="55"/>
      <c r="K307" s="43">
        <f t="shared" si="149"/>
        <v>0</v>
      </c>
      <c r="L307" s="67"/>
      <c r="M307" s="55"/>
      <c r="N307" s="43">
        <f t="shared" si="150"/>
        <v>0</v>
      </c>
      <c r="O307" s="67"/>
      <c r="P307" s="55"/>
      <c r="Q307" s="43">
        <f t="shared" si="151"/>
        <v>0</v>
      </c>
      <c r="R307" s="63">
        <f t="shared" si="152"/>
        <v>0</v>
      </c>
      <c r="S307" s="63">
        <f t="shared" si="152"/>
        <v>0</v>
      </c>
    </row>
    <row r="308" spans="1:19" ht="12.75" hidden="1">
      <c r="A308" s="54" t="s">
        <v>505</v>
      </c>
      <c r="B308" s="31" t="s">
        <v>506</v>
      </c>
      <c r="C308" s="67"/>
      <c r="D308" s="55"/>
      <c r="E308" s="43">
        <f t="shared" si="147"/>
        <v>0</v>
      </c>
      <c r="F308" s="67"/>
      <c r="G308" s="55"/>
      <c r="H308" s="43">
        <f t="shared" si="148"/>
        <v>0</v>
      </c>
      <c r="I308" s="67"/>
      <c r="J308" s="55"/>
      <c r="K308" s="43">
        <f t="shared" si="149"/>
        <v>0</v>
      </c>
      <c r="L308" s="67"/>
      <c r="M308" s="55"/>
      <c r="N308" s="43">
        <f t="shared" si="150"/>
        <v>0</v>
      </c>
      <c r="O308" s="67"/>
      <c r="P308" s="55"/>
      <c r="Q308" s="43">
        <f t="shared" si="151"/>
        <v>0</v>
      </c>
      <c r="R308" s="63">
        <f t="shared" si="152"/>
        <v>0</v>
      </c>
      <c r="S308" s="63">
        <f t="shared" si="152"/>
        <v>0</v>
      </c>
    </row>
    <row r="309" spans="1:19" ht="12.75" hidden="1">
      <c r="A309" s="54" t="s">
        <v>507</v>
      </c>
      <c r="B309" s="31" t="s">
        <v>508</v>
      </c>
      <c r="C309" s="67"/>
      <c r="D309" s="55"/>
      <c r="E309" s="43">
        <f t="shared" si="147"/>
        <v>0</v>
      </c>
      <c r="F309" s="67"/>
      <c r="G309" s="55"/>
      <c r="H309" s="43">
        <f t="shared" si="148"/>
        <v>0</v>
      </c>
      <c r="I309" s="67"/>
      <c r="J309" s="55"/>
      <c r="K309" s="43">
        <f t="shared" si="149"/>
        <v>0</v>
      </c>
      <c r="L309" s="67"/>
      <c r="M309" s="55"/>
      <c r="N309" s="43">
        <f t="shared" si="150"/>
        <v>0</v>
      </c>
      <c r="O309" s="67"/>
      <c r="P309" s="55"/>
      <c r="Q309" s="43">
        <f t="shared" si="151"/>
        <v>0</v>
      </c>
      <c r="R309" s="63">
        <f t="shared" si="152"/>
        <v>0</v>
      </c>
      <c r="S309" s="63">
        <f t="shared" si="152"/>
        <v>0</v>
      </c>
    </row>
    <row r="310" spans="1:19" ht="12.75" hidden="1">
      <c r="A310" s="54" t="s">
        <v>509</v>
      </c>
      <c r="B310" s="31" t="s">
        <v>510</v>
      </c>
      <c r="C310" s="67"/>
      <c r="D310" s="55"/>
      <c r="E310" s="43">
        <f t="shared" si="147"/>
        <v>0</v>
      </c>
      <c r="F310" s="67"/>
      <c r="G310" s="55"/>
      <c r="H310" s="43">
        <f t="shared" si="148"/>
        <v>0</v>
      </c>
      <c r="I310" s="67"/>
      <c r="J310" s="55"/>
      <c r="K310" s="43">
        <f t="shared" si="149"/>
        <v>0</v>
      </c>
      <c r="L310" s="67"/>
      <c r="M310" s="55"/>
      <c r="N310" s="43">
        <f t="shared" si="150"/>
        <v>0</v>
      </c>
      <c r="O310" s="67"/>
      <c r="P310" s="55"/>
      <c r="Q310" s="43">
        <f t="shared" si="151"/>
        <v>0</v>
      </c>
      <c r="R310" s="63">
        <f t="shared" si="152"/>
        <v>0</v>
      </c>
      <c r="S310" s="63">
        <f t="shared" si="152"/>
        <v>0</v>
      </c>
    </row>
    <row r="311" spans="1:19" ht="12.75">
      <c r="A311" s="54" t="s">
        <v>511</v>
      </c>
      <c r="B311" s="31" t="s">
        <v>397</v>
      </c>
      <c r="C311" s="67">
        <v>160</v>
      </c>
      <c r="D311" s="55">
        <v>160</v>
      </c>
      <c r="E311" s="43">
        <f t="shared" si="147"/>
        <v>100</v>
      </c>
      <c r="F311" s="67">
        <v>1</v>
      </c>
      <c r="G311" s="55"/>
      <c r="H311" s="43">
        <f t="shared" si="148"/>
        <v>0</v>
      </c>
      <c r="I311" s="67">
        <v>1</v>
      </c>
      <c r="J311" s="55"/>
      <c r="K311" s="43">
        <f t="shared" si="149"/>
        <v>0</v>
      </c>
      <c r="L311" s="67"/>
      <c r="M311" s="55"/>
      <c r="N311" s="43">
        <f t="shared" si="150"/>
        <v>0</v>
      </c>
      <c r="O311" s="67">
        <v>9444</v>
      </c>
      <c r="P311" s="55">
        <v>9444</v>
      </c>
      <c r="Q311" s="43">
        <f t="shared" si="151"/>
        <v>100</v>
      </c>
      <c r="R311" s="63">
        <f t="shared" si="152"/>
        <v>9606</v>
      </c>
      <c r="S311" s="63">
        <f t="shared" si="152"/>
        <v>9604</v>
      </c>
    </row>
    <row r="312" spans="1:19" ht="13.5" thickBot="1">
      <c r="A312" s="51" t="s">
        <v>512</v>
      </c>
      <c r="B312" s="52" t="s">
        <v>401</v>
      </c>
      <c r="C312" s="66">
        <v>10360</v>
      </c>
      <c r="D312" s="53">
        <v>4769</v>
      </c>
      <c r="E312" s="46">
        <f t="shared" si="147"/>
        <v>46.03281853281853</v>
      </c>
      <c r="F312" s="66"/>
      <c r="G312" s="53"/>
      <c r="H312" s="46">
        <f t="shared" si="148"/>
        <v>0</v>
      </c>
      <c r="I312" s="66">
        <v>47512</v>
      </c>
      <c r="J312" s="53"/>
      <c r="K312" s="46">
        <f t="shared" si="149"/>
        <v>0</v>
      </c>
      <c r="L312" s="66"/>
      <c r="M312" s="53"/>
      <c r="N312" s="46">
        <f t="shared" si="150"/>
        <v>0</v>
      </c>
      <c r="O312" s="66"/>
      <c r="P312" s="53"/>
      <c r="Q312" s="46">
        <f t="shared" si="151"/>
        <v>0</v>
      </c>
      <c r="R312" s="63">
        <f t="shared" si="152"/>
        <v>57872</v>
      </c>
      <c r="S312" s="63">
        <f t="shared" si="152"/>
        <v>4769</v>
      </c>
    </row>
    <row r="313" spans="1:19" ht="12.75" hidden="1">
      <c r="A313" s="51" t="s">
        <v>513</v>
      </c>
      <c r="B313" s="52" t="s">
        <v>514</v>
      </c>
      <c r="C313" s="66"/>
      <c r="D313" s="53"/>
      <c r="E313" s="46">
        <f>IF(OR(D313=0,C313=0),0,D313/C313)*100</f>
        <v>0</v>
      </c>
      <c r="F313" s="66"/>
      <c r="G313" s="53"/>
      <c r="H313" s="46">
        <f>IF(OR(G313=0,F313=0),0,G313/F313)*100</f>
        <v>0</v>
      </c>
      <c r="I313" s="66"/>
      <c r="J313" s="53"/>
      <c r="K313" s="46">
        <f>IF(OR(J313=0,I313=0),0,J313/I313)*100</f>
        <v>0</v>
      </c>
      <c r="L313" s="66"/>
      <c r="M313" s="53"/>
      <c r="N313" s="46">
        <f>IF(OR(M313=0,L313=0),0,M313/L313)*100</f>
        <v>0</v>
      </c>
      <c r="O313" s="66"/>
      <c r="P313" s="53"/>
      <c r="Q313" s="46">
        <f>IF(OR(P313=0,O313=0),0,P313/O313)*100</f>
        <v>0</v>
      </c>
      <c r="R313" s="63">
        <f aca="true" t="shared" si="153" ref="R313:S315">SUM(C313+F313+I313+L313+O313)</f>
        <v>0</v>
      </c>
      <c r="S313" s="63">
        <f t="shared" si="153"/>
        <v>0</v>
      </c>
    </row>
    <row r="314" spans="1:19" ht="13.5" hidden="1" thickBot="1">
      <c r="A314" s="51" t="s">
        <v>515</v>
      </c>
      <c r="B314" s="52" t="s">
        <v>403</v>
      </c>
      <c r="C314" s="66"/>
      <c r="D314" s="53"/>
      <c r="E314" s="47">
        <f>IF(OR(D314=0,C314=0),0,D314/C314)*100</f>
        <v>0</v>
      </c>
      <c r="F314" s="66"/>
      <c r="G314" s="53"/>
      <c r="H314" s="47">
        <f>IF(OR(G314=0,F314=0),0,G314/F314)*100</f>
        <v>0</v>
      </c>
      <c r="I314" s="66"/>
      <c r="J314" s="53"/>
      <c r="K314" s="47">
        <f>IF(OR(J314=0,I314=0),0,J314/I314)*100</f>
        <v>0</v>
      </c>
      <c r="L314" s="66"/>
      <c r="M314" s="53"/>
      <c r="N314" s="47">
        <f>IF(OR(M314=0,L314=0),0,M314/L314)*100</f>
        <v>0</v>
      </c>
      <c r="O314" s="66"/>
      <c r="P314" s="53"/>
      <c r="Q314" s="47">
        <f>IF(OR(P314=0,O314=0),0,P314/O314)*100</f>
        <v>0</v>
      </c>
      <c r="R314" s="63">
        <f t="shared" si="153"/>
        <v>0</v>
      </c>
      <c r="S314" s="63">
        <f t="shared" si="153"/>
        <v>0</v>
      </c>
    </row>
    <row r="315" spans="1:19" ht="13.5" thickBot="1">
      <c r="A315" s="56" t="s">
        <v>516</v>
      </c>
      <c r="B315" s="57" t="s">
        <v>517</v>
      </c>
      <c r="C315" s="68">
        <f aca="true" t="shared" si="154" ref="C315:P315">SUM(C8+C246+C260)</f>
        <v>1314736</v>
      </c>
      <c r="D315" s="58">
        <f t="shared" si="154"/>
        <v>1079239</v>
      </c>
      <c r="E315" s="69">
        <f>IF(OR(D315=0,C315=0),0,D315/C315)*100</f>
        <v>82.08788684572416</v>
      </c>
      <c r="F315" s="68">
        <f t="shared" si="154"/>
        <v>1411051</v>
      </c>
      <c r="G315" s="58">
        <f t="shared" si="154"/>
        <v>434116</v>
      </c>
      <c r="H315" s="69">
        <f>IF(OR(G315=0,F315=0),0,G315/F315)*100</f>
        <v>30.76543654339921</v>
      </c>
      <c r="I315" s="68">
        <f t="shared" si="154"/>
        <v>1286021</v>
      </c>
      <c r="J315" s="58">
        <f t="shared" si="154"/>
        <v>350535</v>
      </c>
      <c r="K315" s="69">
        <f>IF(OR(J315=0,I315=0),0,J315/I315)*100</f>
        <v>27.257330945606643</v>
      </c>
      <c r="L315" s="68">
        <f t="shared" si="154"/>
        <v>1591706</v>
      </c>
      <c r="M315" s="58">
        <f t="shared" si="154"/>
        <v>1275621</v>
      </c>
      <c r="N315" s="69">
        <f>IF(OR(M315=0,L315=0),0,M315/L315)*100</f>
        <v>80.14174728247554</v>
      </c>
      <c r="O315" s="68">
        <f t="shared" si="154"/>
        <v>1273507</v>
      </c>
      <c r="P315" s="58">
        <f t="shared" si="154"/>
        <v>1118549</v>
      </c>
      <c r="Q315" s="69">
        <f>IF(OR(P315=0,O315=0),0,P315/O315)*100</f>
        <v>87.83218309754088</v>
      </c>
      <c r="R315" s="63">
        <f t="shared" si="153"/>
        <v>6877021</v>
      </c>
      <c r="S315" s="63">
        <f t="shared" si="153"/>
        <v>4258060</v>
      </c>
    </row>
  </sheetData>
  <printOptions horizontalCentered="1" verticalCentered="1"/>
  <pageMargins left="0.3937007874015748" right="0.3937007874015748" top="0.984251968503937" bottom="0.984251968503937" header="0.5118110236220472" footer="0.5118110236220472"/>
  <pageSetup orientation="landscape" scale="80" r:id="rId1"/>
  <headerFooter alignWithMargins="0">
    <oddHeader>&amp;L&amp;"Arial,Negrita"CONTRALORIA DE SANTA FE DE BOGOTA
UNIDAD DE FINANZAS PUBLICAS
DIVISION DE ANALISIS ECONOMICO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PPTALES.</dc:title>
  <dc:subject>AÑOS 1991 A 1995</dc:subject>
  <dc:creator>Acer</dc:creator>
  <cp:keywords>ESTADIST</cp:keywords>
  <dc:description/>
  <cp:lastModifiedBy>rgonzalez</cp:lastModifiedBy>
  <dcterms:created xsi:type="dcterms:W3CDTF">2001-09-13T19:20:26Z</dcterms:created>
  <dcterms:modified xsi:type="dcterms:W3CDTF">2005-12-21T15:45:03Z</dcterms:modified>
  <cp:category/>
  <cp:version/>
  <cp:contentType/>
  <cp:contentStatus/>
</cp:coreProperties>
</file>